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3"/>
  </bookViews>
  <sheets>
    <sheet name="КПП" sheetId="4" r:id="rId1"/>
    <sheet name="ЛПП" sheetId="5" r:id="rId2"/>
    <sheet name="КЮРП" sheetId="8" r:id="rId3"/>
    <sheet name="ППВ" sheetId="1" r:id="rId4"/>
    <sheet name="КПД" sheetId="6" r:id="rId5"/>
    <sheet name="ЛПД" sheetId="9" r:id="rId6"/>
    <sheet name="КПЮ" sheetId="2" r:id="rId7"/>
    <sheet name="ЛПЮ" sheetId="10" r:id="rId8"/>
    <sheet name="КЮРЮ" sheetId="12" r:id="rId9"/>
    <sheet name="МП" sheetId="3" r:id="rId10"/>
    <sheet name="СП1" sheetId="7" r:id="rId11"/>
    <sheet name="КЮРСП" sheetId="13" r:id="rId12"/>
    <sheet name="БП" sheetId="11" r:id="rId13"/>
    <sheet name="КЮРБП" sheetId="14" r:id="rId14"/>
  </sheets>
  <definedNames>
    <definedName name="_xlnm.Print_Titles" localSheetId="12">БП!$9:$10</definedName>
    <definedName name="_xlnm.Print_Titles" localSheetId="6">КПЮ!$9:$10</definedName>
    <definedName name="_xlnm.Print_Titles" localSheetId="7">ЛПЮ!$9:$10</definedName>
    <definedName name="_xlnm.Print_Titles" localSheetId="10">СП1!$9:$10</definedName>
    <definedName name="_xlnm.Print_Area" localSheetId="12">БП!$A$1:$AJ$36</definedName>
    <definedName name="_xlnm.Print_Area" localSheetId="6">КПЮ!$A$1:$AD$27</definedName>
    <definedName name="_xlnm.Print_Area" localSheetId="13">КЮРБП!$A$1:$AM$26</definedName>
    <definedName name="_xlnm.Print_Area" localSheetId="11">КЮРСП!$A$1:$AM$23</definedName>
    <definedName name="_xlnm.Print_Area" localSheetId="8">КЮРЮ!$A$1:$AE$22</definedName>
    <definedName name="_xlnm.Print_Area" localSheetId="7">ЛПЮ!$A$1:$AD$26</definedName>
    <definedName name="_xlnm.Print_Area" localSheetId="9">МП!$A$1:$AD$28</definedName>
    <definedName name="_xlnm.Print_Area" localSheetId="10">СП1!$A$1:$AJ$28</definedName>
  </definedNames>
  <calcPr calcId="124519"/>
</workbook>
</file>

<file path=xl/calcChain.xml><?xml version="1.0" encoding="utf-8"?>
<calcChain xmlns="http://schemas.openxmlformats.org/spreadsheetml/2006/main">
  <c r="AK24" i="14"/>
  <c r="AL24" s="1"/>
  <c r="AJ24"/>
  <c r="AH24"/>
  <c r="AI24" s="1"/>
  <c r="AD24"/>
  <c r="Z24"/>
  <c r="AA24" s="1"/>
  <c r="W24"/>
  <c r="V24"/>
  <c r="R24"/>
  <c r="S24" s="1"/>
  <c r="AK23"/>
  <c r="AJ23"/>
  <c r="AL23" s="1"/>
  <c r="AI23"/>
  <c r="AH23"/>
  <c r="AD23"/>
  <c r="AE23" s="1"/>
  <c r="AA23"/>
  <c r="Z23"/>
  <c r="V23"/>
  <c r="W23" s="1"/>
  <c r="S23"/>
  <c r="R23"/>
  <c r="AK22"/>
  <c r="AL22" s="1"/>
  <c r="AJ22"/>
  <c r="AH22"/>
  <c r="AI22" s="1"/>
  <c r="AE22"/>
  <c r="AD22"/>
  <c r="Z22"/>
  <c r="AA22" s="1"/>
  <c r="W22"/>
  <c r="V22"/>
  <c r="R22"/>
  <c r="S22" s="1"/>
  <c r="AK21"/>
  <c r="AJ21"/>
  <c r="AL21" s="1"/>
  <c r="AI21"/>
  <c r="AH21"/>
  <c r="AD21"/>
  <c r="AE21" s="1"/>
  <c r="AA21"/>
  <c r="Z21"/>
  <c r="V21"/>
  <c r="W21" s="1"/>
  <c r="S21"/>
  <c r="R21"/>
  <c r="AK20"/>
  <c r="AL20" s="1"/>
  <c r="AJ20"/>
  <c r="AH20"/>
  <c r="AI20" s="1"/>
  <c r="AE20"/>
  <c r="AD20"/>
  <c r="Z20"/>
  <c r="AA20" s="1"/>
  <c r="W20"/>
  <c r="V20"/>
  <c r="R20"/>
  <c r="S20" s="1"/>
  <c r="AK19"/>
  <c r="AJ19"/>
  <c r="AL19" s="1"/>
  <c r="AI19"/>
  <c r="AH19"/>
  <c r="AD19"/>
  <c r="AE19" s="1"/>
  <c r="AA19"/>
  <c r="Z19"/>
  <c r="V19"/>
  <c r="W19" s="1"/>
  <c r="S19"/>
  <c r="R19"/>
  <c r="AK18"/>
  <c r="AL18" s="1"/>
  <c r="AJ18"/>
  <c r="AH18"/>
  <c r="AI18" s="1"/>
  <c r="AE18"/>
  <c r="AD18"/>
  <c r="Z18"/>
  <c r="AA18" s="1"/>
  <c r="W18"/>
  <c r="V18"/>
  <c r="R18"/>
  <c r="S18" s="1"/>
  <c r="AK17"/>
  <c r="AJ17"/>
  <c r="AL17" s="1"/>
  <c r="AI17"/>
  <c r="AH17"/>
  <c r="AD17"/>
  <c r="AE17" s="1"/>
  <c r="AA17"/>
  <c r="Z17"/>
  <c r="V17"/>
  <c r="W17" s="1"/>
  <c r="S17"/>
  <c r="R17"/>
  <c r="AK16"/>
  <c r="AL16" s="1"/>
  <c r="AJ16"/>
  <c r="AH16"/>
  <c r="AI16" s="1"/>
  <c r="AE16"/>
  <c r="AD16"/>
  <c r="Z16"/>
  <c r="AA16" s="1"/>
  <c r="W16"/>
  <c r="V16"/>
  <c r="R16"/>
  <c r="S16" s="1"/>
  <c r="AK15"/>
  <c r="AJ15"/>
  <c r="AL15" s="1"/>
  <c r="AI15"/>
  <c r="AH15"/>
  <c r="AD15"/>
  <c r="AE15" s="1"/>
  <c r="AA15"/>
  <c r="Z15"/>
  <c r="V15"/>
  <c r="W15" s="1"/>
  <c r="S15"/>
  <c r="R15"/>
  <c r="AK14"/>
  <c r="AL14" s="1"/>
  <c r="AJ14"/>
  <c r="AH14"/>
  <c r="AI14" s="1"/>
  <c r="AE14"/>
  <c r="AD14"/>
  <c r="Z14"/>
  <c r="AA14" s="1"/>
  <c r="W14"/>
  <c r="V14"/>
  <c r="R14"/>
  <c r="S14" s="1"/>
  <c r="AK13"/>
  <c r="AJ13"/>
  <c r="AL13" s="1"/>
  <c r="AI13"/>
  <c r="AH13"/>
  <c r="AD13"/>
  <c r="AE13" s="1"/>
  <c r="AA13"/>
  <c r="Z13"/>
  <c r="V13"/>
  <c r="W13" s="1"/>
  <c r="S13"/>
  <c r="R13"/>
  <c r="AK12"/>
  <c r="AJ12"/>
  <c r="AL12" s="1"/>
  <c r="A12" s="1"/>
  <c r="AH12"/>
  <c r="AI12" s="1"/>
  <c r="AE12"/>
  <c r="AD12"/>
  <c r="Z12"/>
  <c r="AA12" s="1"/>
  <c r="W12"/>
  <c r="V12"/>
  <c r="R12"/>
  <c r="S12" s="1"/>
  <c r="AK11"/>
  <c r="AJ11"/>
  <c r="AL11" s="1"/>
  <c r="AI11"/>
  <c r="AH11"/>
  <c r="AD11"/>
  <c r="AE11" s="1"/>
  <c r="AA11"/>
  <c r="Z11"/>
  <c r="V11"/>
  <c r="S11"/>
  <c r="R11"/>
  <c r="AK10"/>
  <c r="AJ10"/>
  <c r="AL10" s="1"/>
  <c r="AI10"/>
  <c r="AH10"/>
  <c r="AE10"/>
  <c r="AD10"/>
  <c r="AE24" s="1"/>
  <c r="AA10"/>
  <c r="Z10"/>
  <c r="W10"/>
  <c r="V10"/>
  <c r="W11" s="1"/>
  <c r="S10"/>
  <c r="R10"/>
  <c r="A17" l="1"/>
  <c r="A22"/>
  <c r="A11"/>
  <c r="A16"/>
  <c r="A19"/>
  <c r="A13"/>
  <c r="A18"/>
  <c r="A21"/>
  <c r="A24"/>
  <c r="A14"/>
  <c r="A10"/>
  <c r="A15"/>
  <c r="A20"/>
  <c r="A23"/>
  <c r="AK21" i="13"/>
  <c r="AL21" s="1"/>
  <c r="AJ21"/>
  <c r="AI21"/>
  <c r="AH21"/>
  <c r="AE21"/>
  <c r="AD21"/>
  <c r="AA21"/>
  <c r="Z21"/>
  <c r="W21"/>
  <c r="V21"/>
  <c r="S21"/>
  <c r="R21"/>
  <c r="AK20"/>
  <c r="AJ20"/>
  <c r="AL20" s="1"/>
  <c r="AI20"/>
  <c r="AH20"/>
  <c r="AE20"/>
  <c r="AD20"/>
  <c r="AA20"/>
  <c r="Z20"/>
  <c r="W20"/>
  <c r="V20"/>
  <c r="S20"/>
  <c r="R20"/>
  <c r="AK19"/>
  <c r="AL19" s="1"/>
  <c r="AJ19"/>
  <c r="AI19"/>
  <c r="AH19"/>
  <c r="AE19"/>
  <c r="AD19"/>
  <c r="AA19"/>
  <c r="Z19"/>
  <c r="W19"/>
  <c r="V19"/>
  <c r="S19"/>
  <c r="R19"/>
  <c r="AK18"/>
  <c r="AJ18"/>
  <c r="AL18" s="1"/>
  <c r="AI18"/>
  <c r="AH18"/>
  <c r="AE18"/>
  <c r="AD18"/>
  <c r="AA18"/>
  <c r="Z18"/>
  <c r="W18"/>
  <c r="V18"/>
  <c r="S18"/>
  <c r="R18"/>
  <c r="AK17"/>
  <c r="AL17" s="1"/>
  <c r="AJ17"/>
  <c r="AI17"/>
  <c r="AH17"/>
  <c r="AE17"/>
  <c r="AD17"/>
  <c r="AA17"/>
  <c r="Z17"/>
  <c r="W17"/>
  <c r="V17"/>
  <c r="S17"/>
  <c r="R17"/>
  <c r="AK16"/>
  <c r="AJ16"/>
  <c r="AL16" s="1"/>
  <c r="AI16"/>
  <c r="AH16"/>
  <c r="AE16"/>
  <c r="AD16"/>
  <c r="AA16"/>
  <c r="Z16"/>
  <c r="W16"/>
  <c r="V16"/>
  <c r="S16"/>
  <c r="R16"/>
  <c r="AK15"/>
  <c r="AL15" s="1"/>
  <c r="AJ15"/>
  <c r="AI15"/>
  <c r="AH15"/>
  <c r="AE15"/>
  <c r="AD15"/>
  <c r="AA15"/>
  <c r="Z15"/>
  <c r="W15"/>
  <c r="V15"/>
  <c r="S15"/>
  <c r="R15"/>
  <c r="AK14"/>
  <c r="AJ14"/>
  <c r="AL14" s="1"/>
  <c r="AI14"/>
  <c r="AH14"/>
  <c r="AE14"/>
  <c r="AD14"/>
  <c r="AA14"/>
  <c r="Z14"/>
  <c r="W14"/>
  <c r="V14"/>
  <c r="S14"/>
  <c r="R14"/>
  <c r="AK13"/>
  <c r="AJ13"/>
  <c r="AL13" s="1"/>
  <c r="AI13"/>
  <c r="AH13"/>
  <c r="AE13"/>
  <c r="AD13"/>
  <c r="AA13"/>
  <c r="Z13"/>
  <c r="W13"/>
  <c r="V13"/>
  <c r="S13"/>
  <c r="R13"/>
  <c r="AK12"/>
  <c r="AJ12"/>
  <c r="AL12" s="1"/>
  <c r="AI12"/>
  <c r="AH12"/>
  <c r="AE12"/>
  <c r="AD12"/>
  <c r="AA12"/>
  <c r="Z12"/>
  <c r="W12"/>
  <c r="V12"/>
  <c r="S12"/>
  <c r="R12"/>
  <c r="AK11"/>
  <c r="AJ11"/>
  <c r="AL11" s="1"/>
  <c r="AI11"/>
  <c r="AH11"/>
  <c r="AE11"/>
  <c r="AD11"/>
  <c r="AA11"/>
  <c r="Z11"/>
  <c r="W11"/>
  <c r="V11"/>
  <c r="S11"/>
  <c r="R11"/>
  <c r="AK10"/>
  <c r="AJ10"/>
  <c r="AL10" s="1"/>
  <c r="A10" s="1"/>
  <c r="AI10"/>
  <c r="AH10"/>
  <c r="AE10"/>
  <c r="AD10"/>
  <c r="AA10"/>
  <c r="Z10"/>
  <c r="W10"/>
  <c r="V10"/>
  <c r="S10"/>
  <c r="R10"/>
  <c r="AC20" i="12"/>
  <c r="AD20" s="1"/>
  <c r="AB20"/>
  <c r="AA20"/>
  <c r="Z20"/>
  <c r="W20"/>
  <c r="V20"/>
  <c r="S20"/>
  <c r="R20"/>
  <c r="AC19"/>
  <c r="AB19"/>
  <c r="AD19" s="1"/>
  <c r="AA19"/>
  <c r="Z19"/>
  <c r="W19"/>
  <c r="V19"/>
  <c r="S19"/>
  <c r="R19"/>
  <c r="AC18"/>
  <c r="AD18" s="1"/>
  <c r="AB18"/>
  <c r="AA18"/>
  <c r="Z18"/>
  <c r="W18"/>
  <c r="V18"/>
  <c r="S18"/>
  <c r="R18"/>
  <c r="AC17"/>
  <c r="AB17"/>
  <c r="AD17" s="1"/>
  <c r="AA17"/>
  <c r="Z17"/>
  <c r="W17"/>
  <c r="V17"/>
  <c r="S17"/>
  <c r="R17"/>
  <c r="AC16"/>
  <c r="AB16"/>
  <c r="AD16" s="1"/>
  <c r="AA16"/>
  <c r="Z16"/>
  <c r="W16"/>
  <c r="V16"/>
  <c r="S16"/>
  <c r="R16"/>
  <c r="AC15"/>
  <c r="AB15"/>
  <c r="AD15" s="1"/>
  <c r="AA15"/>
  <c r="Z15"/>
  <c r="W15"/>
  <c r="V15"/>
  <c r="S15"/>
  <c r="R15"/>
  <c r="AC14"/>
  <c r="AB14"/>
  <c r="AD14" s="1"/>
  <c r="AA14"/>
  <c r="Z14"/>
  <c r="W14"/>
  <c r="V14"/>
  <c r="S14"/>
  <c r="R14"/>
  <c r="AC13"/>
  <c r="AB13"/>
  <c r="AD13" s="1"/>
  <c r="AA13"/>
  <c r="Z13"/>
  <c r="W13"/>
  <c r="V13"/>
  <c r="S13"/>
  <c r="R13"/>
  <c r="AC12"/>
  <c r="AB12"/>
  <c r="AD12" s="1"/>
  <c r="AA12"/>
  <c r="Z12"/>
  <c r="W12"/>
  <c r="V12"/>
  <c r="S12"/>
  <c r="R12"/>
  <c r="AC11"/>
  <c r="AB11"/>
  <c r="AD11" s="1"/>
  <c r="AA11"/>
  <c r="Z11"/>
  <c r="W11"/>
  <c r="V11"/>
  <c r="S11"/>
  <c r="R11"/>
  <c r="AC10"/>
  <c r="AB10"/>
  <c r="AD10" s="1"/>
  <c r="A10" s="1"/>
  <c r="AA10"/>
  <c r="Z10"/>
  <c r="W10"/>
  <c r="V10"/>
  <c r="S10"/>
  <c r="R10"/>
  <c r="A15" i="13" l="1"/>
  <c r="A17"/>
  <c r="A19"/>
  <c r="A21"/>
  <c r="A11"/>
  <c r="A12"/>
  <c r="A13"/>
  <c r="A14"/>
  <c r="A16"/>
  <c r="A18"/>
  <c r="A20"/>
  <c r="A18" i="12"/>
  <c r="A20"/>
  <c r="A11"/>
  <c r="A12"/>
  <c r="A13"/>
  <c r="A14"/>
  <c r="A15"/>
  <c r="A16"/>
  <c r="A17"/>
  <c r="A19"/>
  <c r="AH33" i="11" l="1"/>
  <c r="AC33"/>
  <c r="AD33" s="1"/>
  <c r="Z33"/>
  <c r="AA33" s="1"/>
  <c r="W33"/>
  <c r="X33" s="1"/>
  <c r="T33"/>
  <c r="U33" s="1"/>
  <c r="Q33"/>
  <c r="R33" s="1"/>
  <c r="AH32"/>
  <c r="AC32"/>
  <c r="Z32"/>
  <c r="W32"/>
  <c r="X32" s="1"/>
  <c r="T32"/>
  <c r="Q32"/>
  <c r="AI32" s="1"/>
  <c r="AH31"/>
  <c r="AC31"/>
  <c r="AD31" s="1"/>
  <c r="Z31"/>
  <c r="AA31" s="1"/>
  <c r="W31"/>
  <c r="X31" s="1"/>
  <c r="T31"/>
  <c r="U31" s="1"/>
  <c r="Q31"/>
  <c r="AI31" s="1"/>
  <c r="AH30"/>
  <c r="AC30"/>
  <c r="Z30"/>
  <c r="W30"/>
  <c r="T30"/>
  <c r="Q30"/>
  <c r="AI30" s="1"/>
  <c r="AH29"/>
  <c r="AC29"/>
  <c r="AD29" s="1"/>
  <c r="Z29"/>
  <c r="AA29" s="1"/>
  <c r="W29"/>
  <c r="X29" s="1"/>
  <c r="T29"/>
  <c r="U29" s="1"/>
  <c r="Q29"/>
  <c r="R29" s="1"/>
  <c r="AH28"/>
  <c r="AC28"/>
  <c r="Z28"/>
  <c r="W28"/>
  <c r="AI28" s="1"/>
  <c r="T28"/>
  <c r="Q28"/>
  <c r="AH27"/>
  <c r="AC27"/>
  <c r="AD27" s="1"/>
  <c r="Z27"/>
  <c r="AA27" s="1"/>
  <c r="W27"/>
  <c r="X27" s="1"/>
  <c r="T27"/>
  <c r="U27" s="1"/>
  <c r="Q27"/>
  <c r="AI27" s="1"/>
  <c r="AH26"/>
  <c r="AC26"/>
  <c r="Z26"/>
  <c r="W26"/>
  <c r="T26"/>
  <c r="Q26"/>
  <c r="AI26" s="1"/>
  <c r="AH25"/>
  <c r="AC25"/>
  <c r="AD25" s="1"/>
  <c r="Z25"/>
  <c r="AA25" s="1"/>
  <c r="W25"/>
  <c r="X25" s="1"/>
  <c r="T25"/>
  <c r="U25" s="1"/>
  <c r="Q25"/>
  <c r="R25" s="1"/>
  <c r="AH24"/>
  <c r="AC24"/>
  <c r="Z24"/>
  <c r="W24"/>
  <c r="AI24" s="1"/>
  <c r="T24"/>
  <c r="Q24"/>
  <c r="AH23"/>
  <c r="AC23"/>
  <c r="AD23" s="1"/>
  <c r="Z23"/>
  <c r="AA23" s="1"/>
  <c r="W23"/>
  <c r="X23" s="1"/>
  <c r="T23"/>
  <c r="U23" s="1"/>
  <c r="Q23"/>
  <c r="AI23" s="1"/>
  <c r="AH22"/>
  <c r="AC22"/>
  <c r="Z22"/>
  <c r="W22"/>
  <c r="T22"/>
  <c r="Q22"/>
  <c r="AI22" s="1"/>
  <c r="AH21"/>
  <c r="AC21"/>
  <c r="AD21" s="1"/>
  <c r="Z21"/>
  <c r="AA21" s="1"/>
  <c r="W21"/>
  <c r="X21" s="1"/>
  <c r="T21"/>
  <c r="U21" s="1"/>
  <c r="Q21"/>
  <c r="R21" s="1"/>
  <c r="AH20"/>
  <c r="AC20"/>
  <c r="Z20"/>
  <c r="W20"/>
  <c r="AI20" s="1"/>
  <c r="T20"/>
  <c r="Q20"/>
  <c r="AH19"/>
  <c r="AC19"/>
  <c r="AD19" s="1"/>
  <c r="Z19"/>
  <c r="AA19" s="1"/>
  <c r="W19"/>
  <c r="X19" s="1"/>
  <c r="T19"/>
  <c r="U19" s="1"/>
  <c r="Q19"/>
  <c r="AI19" s="1"/>
  <c r="AH18"/>
  <c r="AC18"/>
  <c r="Z18"/>
  <c r="W18"/>
  <c r="T18"/>
  <c r="Q18"/>
  <c r="AI18" s="1"/>
  <c r="AH17"/>
  <c r="AC17"/>
  <c r="AD17" s="1"/>
  <c r="Z17"/>
  <c r="AA17" s="1"/>
  <c r="W17"/>
  <c r="X17" s="1"/>
  <c r="T17"/>
  <c r="U17" s="1"/>
  <c r="Q17"/>
  <c r="R17" s="1"/>
  <c r="AH16"/>
  <c r="AC16"/>
  <c r="Z16"/>
  <c r="W16"/>
  <c r="AI16" s="1"/>
  <c r="T16"/>
  <c r="Q16"/>
  <c r="AH15"/>
  <c r="AC15"/>
  <c r="AD15" s="1"/>
  <c r="Z15"/>
  <c r="AA15" s="1"/>
  <c r="W15"/>
  <c r="X15" s="1"/>
  <c r="T15"/>
  <c r="U15" s="1"/>
  <c r="Q15"/>
  <c r="AI15" s="1"/>
  <c r="AH14"/>
  <c r="AC14"/>
  <c r="Z14"/>
  <c r="W14"/>
  <c r="T14"/>
  <c r="Q14"/>
  <c r="AI14" s="1"/>
  <c r="AH13"/>
  <c r="AC13"/>
  <c r="AD13" s="1"/>
  <c r="Z13"/>
  <c r="AA13" s="1"/>
  <c r="W13"/>
  <c r="X13" s="1"/>
  <c r="T13"/>
  <c r="U13" s="1"/>
  <c r="Q13"/>
  <c r="R13" s="1"/>
  <c r="AH12"/>
  <c r="AC12"/>
  <c r="Z12"/>
  <c r="W12"/>
  <c r="AI12" s="1"/>
  <c r="T12"/>
  <c r="Q12"/>
  <c r="AH11"/>
  <c r="AC11"/>
  <c r="AD32" s="1"/>
  <c r="Z11"/>
  <c r="AA30" s="1"/>
  <c r="W11"/>
  <c r="T11"/>
  <c r="U30" s="1"/>
  <c r="Q11"/>
  <c r="R32" s="1"/>
  <c r="AB22" i="10"/>
  <c r="W22"/>
  <c r="T22"/>
  <c r="Q22"/>
  <c r="AB21"/>
  <c r="W21"/>
  <c r="T21"/>
  <c r="Q21"/>
  <c r="AC21" s="1"/>
  <c r="AB20"/>
  <c r="W20"/>
  <c r="T20"/>
  <c r="Q20"/>
  <c r="AC20"/>
  <c r="AB19"/>
  <c r="W19"/>
  <c r="T19"/>
  <c r="U19" s="1"/>
  <c r="Q19"/>
  <c r="AC19" s="1"/>
  <c r="AB18"/>
  <c r="W18"/>
  <c r="T18"/>
  <c r="Q18"/>
  <c r="AB17"/>
  <c r="W17"/>
  <c r="T17"/>
  <c r="Q17"/>
  <c r="AC17" s="1"/>
  <c r="AB16"/>
  <c r="W16"/>
  <c r="T16"/>
  <c r="Q16"/>
  <c r="AC16"/>
  <c r="AB15"/>
  <c r="W15"/>
  <c r="T15"/>
  <c r="Q15"/>
  <c r="AC15" s="1"/>
  <c r="AB14"/>
  <c r="W14"/>
  <c r="T14"/>
  <c r="Q14"/>
  <c r="AB13"/>
  <c r="W13"/>
  <c r="T13"/>
  <c r="Q13"/>
  <c r="AC13" s="1"/>
  <c r="AB12"/>
  <c r="W12"/>
  <c r="T12"/>
  <c r="Q12"/>
  <c r="AB11"/>
  <c r="W11"/>
  <c r="X22" s="1"/>
  <c r="T11"/>
  <c r="U22" s="1"/>
  <c r="Q11"/>
  <c r="R22" s="1"/>
  <c r="AC19" i="9"/>
  <c r="W19"/>
  <c r="X19" s="1"/>
  <c r="Y19" s="1"/>
  <c r="Q19"/>
  <c r="AC18"/>
  <c r="W18"/>
  <c r="X18" s="1"/>
  <c r="Q18"/>
  <c r="AC17"/>
  <c r="X17"/>
  <c r="W17"/>
  <c r="Q17"/>
  <c r="R17" s="1"/>
  <c r="AC16"/>
  <c r="X16"/>
  <c r="W16"/>
  <c r="Q16"/>
  <c r="AD16"/>
  <c r="AC15"/>
  <c r="W15"/>
  <c r="X15" s="1"/>
  <c r="Q15"/>
  <c r="AD15" s="1"/>
  <c r="AC14"/>
  <c r="W14"/>
  <c r="X14" s="1"/>
  <c r="Q14"/>
  <c r="AC13"/>
  <c r="X13"/>
  <c r="W13"/>
  <c r="Q13"/>
  <c r="R18" s="1"/>
  <c r="AC12"/>
  <c r="X12"/>
  <c r="W12"/>
  <c r="Q12"/>
  <c r="AD12"/>
  <c r="AC14" i="8"/>
  <c r="AB14"/>
  <c r="AD14" s="1"/>
  <c r="Z14"/>
  <c r="AA14" s="1"/>
  <c r="V14"/>
  <c r="W14" s="1"/>
  <c r="R14"/>
  <c r="S14" s="1"/>
  <c r="AC13"/>
  <c r="AB13"/>
  <c r="AD13" s="1"/>
  <c r="Z13"/>
  <c r="W13"/>
  <c r="V13"/>
  <c r="R13"/>
  <c r="AC12"/>
  <c r="AD12" s="1"/>
  <c r="A12" s="1"/>
  <c r="AB12"/>
  <c r="Z12"/>
  <c r="AA12" s="1"/>
  <c r="V12"/>
  <c r="W12" s="1"/>
  <c r="R12"/>
  <c r="S12" s="1"/>
  <c r="AC11"/>
  <c r="AB11"/>
  <c r="AD11" s="1"/>
  <c r="AA11"/>
  <c r="Z11"/>
  <c r="V11"/>
  <c r="S11"/>
  <c r="R11"/>
  <c r="AC10"/>
  <c r="AB10"/>
  <c r="AD10"/>
  <c r="Z10"/>
  <c r="W10"/>
  <c r="V10"/>
  <c r="R10"/>
  <c r="AH25" i="7"/>
  <c r="AC25"/>
  <c r="Z25"/>
  <c r="W25"/>
  <c r="T25"/>
  <c r="Q25"/>
  <c r="AH24"/>
  <c r="AC24"/>
  <c r="Z24"/>
  <c r="W24"/>
  <c r="AI24" s="1"/>
  <c r="A24" s="1"/>
  <c r="T24"/>
  <c r="Q24"/>
  <c r="AH23"/>
  <c r="AC23"/>
  <c r="AD23"/>
  <c r="Z23"/>
  <c r="W23"/>
  <c r="AI23"/>
  <c r="T23"/>
  <c r="Q23"/>
  <c r="R23"/>
  <c r="AH22"/>
  <c r="AC22"/>
  <c r="Z22"/>
  <c r="AA22" s="1"/>
  <c r="W22"/>
  <c r="AI22" s="1"/>
  <c r="T22"/>
  <c r="Q22"/>
  <c r="AH21"/>
  <c r="AC21"/>
  <c r="Z21"/>
  <c r="W21"/>
  <c r="T21"/>
  <c r="Q21"/>
  <c r="AH20"/>
  <c r="AC20"/>
  <c r="Z20"/>
  <c r="W20"/>
  <c r="AI20" s="1"/>
  <c r="T20"/>
  <c r="Q20"/>
  <c r="AH19"/>
  <c r="AC19"/>
  <c r="AD19"/>
  <c r="Z19"/>
  <c r="W19"/>
  <c r="AI19"/>
  <c r="T19"/>
  <c r="Q19"/>
  <c r="R19"/>
  <c r="AH18"/>
  <c r="AC18"/>
  <c r="Z18"/>
  <c r="W18"/>
  <c r="AI18" s="1"/>
  <c r="T18"/>
  <c r="Q18"/>
  <c r="AH17"/>
  <c r="AC17"/>
  <c r="Z17"/>
  <c r="W17"/>
  <c r="T17"/>
  <c r="Q17"/>
  <c r="AH16"/>
  <c r="AC16"/>
  <c r="Z16"/>
  <c r="W16"/>
  <c r="AI16" s="1"/>
  <c r="T16"/>
  <c r="Q16"/>
  <c r="AH15"/>
  <c r="AC15"/>
  <c r="AD15"/>
  <c r="Z15"/>
  <c r="W15"/>
  <c r="AI15"/>
  <c r="T15"/>
  <c r="U15" s="1"/>
  <c r="Q15"/>
  <c r="R15"/>
  <c r="AH14"/>
  <c r="AC14"/>
  <c r="Z14"/>
  <c r="AA25" s="1"/>
  <c r="W14"/>
  <c r="AI14" s="1"/>
  <c r="T14"/>
  <c r="Q14"/>
  <c r="AH13"/>
  <c r="AC13"/>
  <c r="AD13" s="1"/>
  <c r="Z13"/>
  <c r="AA13"/>
  <c r="W13"/>
  <c r="X13" s="1"/>
  <c r="T13"/>
  <c r="Q13"/>
  <c r="R13" s="1"/>
  <c r="AH12"/>
  <c r="AC12"/>
  <c r="Z12"/>
  <c r="W12"/>
  <c r="AI12" s="1"/>
  <c r="T12"/>
  <c r="U25" s="1"/>
  <c r="Q12"/>
  <c r="AH11"/>
  <c r="AC11"/>
  <c r="AD25" s="1"/>
  <c r="AD24"/>
  <c r="Z11"/>
  <c r="AA23" s="1"/>
  <c r="W11"/>
  <c r="X25" s="1"/>
  <c r="X24"/>
  <c r="T11"/>
  <c r="U23" s="1"/>
  <c r="Q11"/>
  <c r="R25" s="1"/>
  <c r="R24"/>
  <c r="AC20" i="6"/>
  <c r="W20"/>
  <c r="X20"/>
  <c r="Q20"/>
  <c r="R20" s="1"/>
  <c r="AC19"/>
  <c r="W19"/>
  <c r="X19"/>
  <c r="Q19"/>
  <c r="R19" s="1"/>
  <c r="AC18"/>
  <c r="W18"/>
  <c r="X18" s="1"/>
  <c r="Q18"/>
  <c r="AC17"/>
  <c r="W17"/>
  <c r="X17" s="1"/>
  <c r="Q17"/>
  <c r="AC16"/>
  <c r="W16"/>
  <c r="X16"/>
  <c r="Q16"/>
  <c r="R16" s="1"/>
  <c r="W15"/>
  <c r="X15"/>
  <c r="Q15"/>
  <c r="R17" s="1"/>
  <c r="AC14"/>
  <c r="W14"/>
  <c r="X14"/>
  <c r="Q14"/>
  <c r="R14" s="1"/>
  <c r="AC13"/>
  <c r="W13"/>
  <c r="X13" s="1"/>
  <c r="Q13"/>
  <c r="AC12"/>
  <c r="W12"/>
  <c r="X12" s="1"/>
  <c r="Q12"/>
  <c r="R18" s="1"/>
  <c r="R12"/>
  <c r="AB18" i="5"/>
  <c r="W18"/>
  <c r="T18"/>
  <c r="U18" s="1"/>
  <c r="Q18"/>
  <c r="AB17"/>
  <c r="W17"/>
  <c r="T17"/>
  <c r="Q17"/>
  <c r="AC17"/>
  <c r="AB16"/>
  <c r="W16"/>
  <c r="X16" s="1"/>
  <c r="T16"/>
  <c r="U16" s="1"/>
  <c r="Q16"/>
  <c r="AC16" s="1"/>
  <c r="AB15"/>
  <c r="W15"/>
  <c r="T15"/>
  <c r="Q15"/>
  <c r="AC15" s="1"/>
  <c r="A15" s="1"/>
  <c r="AB14"/>
  <c r="W14"/>
  <c r="X14" s="1"/>
  <c r="T14"/>
  <c r="U14" s="1"/>
  <c r="Q14"/>
  <c r="R14" s="1"/>
  <c r="AB13"/>
  <c r="W13"/>
  <c r="T13"/>
  <c r="AC13" s="1"/>
  <c r="Q13"/>
  <c r="R13" s="1"/>
  <c r="AB12"/>
  <c r="W12"/>
  <c r="X13" s="1"/>
  <c r="T12"/>
  <c r="Q12"/>
  <c r="AC11"/>
  <c r="AB11"/>
  <c r="X11"/>
  <c r="W11"/>
  <c r="X18" s="1"/>
  <c r="T11"/>
  <c r="U15" s="1"/>
  <c r="R11"/>
  <c r="Q11"/>
  <c r="R18" s="1"/>
  <c r="W15" i="2"/>
  <c r="W21"/>
  <c r="W20"/>
  <c r="W12"/>
  <c r="W22"/>
  <c r="W19"/>
  <c r="W11"/>
  <c r="W14"/>
  <c r="W17"/>
  <c r="W18"/>
  <c r="W13"/>
  <c r="W23"/>
  <c r="W16"/>
  <c r="T15"/>
  <c r="T21"/>
  <c r="T20"/>
  <c r="T12"/>
  <c r="T22"/>
  <c r="T19"/>
  <c r="T11"/>
  <c r="T14"/>
  <c r="T17"/>
  <c r="T18"/>
  <c r="T13"/>
  <c r="T23"/>
  <c r="T16"/>
  <c r="Q23"/>
  <c r="Q13"/>
  <c r="AC13" s="1"/>
  <c r="Q18"/>
  <c r="Q17"/>
  <c r="Q14"/>
  <c r="Q11"/>
  <c r="Q19"/>
  <c r="Q22"/>
  <c r="Q12"/>
  <c r="Q20"/>
  <c r="Q21"/>
  <c r="Q15"/>
  <c r="AC15" s="1"/>
  <c r="Q16"/>
  <c r="Q18" i="1"/>
  <c r="Q15"/>
  <c r="Q16"/>
  <c r="Q19"/>
  <c r="Q17"/>
  <c r="Q14"/>
  <c r="AD14" s="1"/>
  <c r="Q20"/>
  <c r="Q13"/>
  <c r="Q12"/>
  <c r="W11" i="4"/>
  <c r="W13"/>
  <c r="W17"/>
  <c r="W18"/>
  <c r="W12"/>
  <c r="W14"/>
  <c r="W16"/>
  <c r="W15"/>
  <c r="T11"/>
  <c r="T13"/>
  <c r="T17"/>
  <c r="T18"/>
  <c r="T12"/>
  <c r="T14"/>
  <c r="T16"/>
  <c r="T15"/>
  <c r="Q16"/>
  <c r="Q14"/>
  <c r="Q12"/>
  <c r="Q18"/>
  <c r="AC18"/>
  <c r="Q17"/>
  <c r="AC17"/>
  <c r="Q13"/>
  <c r="Q11"/>
  <c r="Q15"/>
  <c r="Q15" i="3"/>
  <c r="T15"/>
  <c r="W15"/>
  <c r="X15" s="1"/>
  <c r="AB15"/>
  <c r="Q20"/>
  <c r="T20"/>
  <c r="W20"/>
  <c r="X20" s="1"/>
  <c r="AB20"/>
  <c r="Q18"/>
  <c r="T18"/>
  <c r="W18"/>
  <c r="AC18" s="1"/>
  <c r="AB18"/>
  <c r="Q19"/>
  <c r="T19"/>
  <c r="W19"/>
  <c r="X19" s="1"/>
  <c r="AB19"/>
  <c r="Q16"/>
  <c r="T16"/>
  <c r="W16"/>
  <c r="AC16" s="1"/>
  <c r="AB16"/>
  <c r="Q25"/>
  <c r="T25"/>
  <c r="W25"/>
  <c r="X25" s="1"/>
  <c r="AB25"/>
  <c r="Q21"/>
  <c r="T21"/>
  <c r="W21"/>
  <c r="X21" s="1"/>
  <c r="AB21"/>
  <c r="Q23"/>
  <c r="T23"/>
  <c r="W23"/>
  <c r="X23" s="1"/>
  <c r="AB23"/>
  <c r="Q11"/>
  <c r="T11"/>
  <c r="W11"/>
  <c r="AC11" s="1"/>
  <c r="AB11"/>
  <c r="Q17"/>
  <c r="T17"/>
  <c r="W17"/>
  <c r="X17" s="1"/>
  <c r="AB17"/>
  <c r="Q26"/>
  <c r="T26"/>
  <c r="W26"/>
  <c r="AC26" s="1"/>
  <c r="AB26"/>
  <c r="Q22"/>
  <c r="T22"/>
  <c r="W22"/>
  <c r="AC22" s="1"/>
  <c r="AB22"/>
  <c r="Q13"/>
  <c r="T13"/>
  <c r="W13"/>
  <c r="X13" s="1"/>
  <c r="AB13"/>
  <c r="Q24"/>
  <c r="T24"/>
  <c r="AC24" s="1"/>
  <c r="W24"/>
  <c r="AB24"/>
  <c r="Q12"/>
  <c r="R15" s="1"/>
  <c r="T12"/>
  <c r="U21" s="1"/>
  <c r="W12"/>
  <c r="X12" s="1"/>
  <c r="AB12"/>
  <c r="Q14"/>
  <c r="R19" s="1"/>
  <c r="T14"/>
  <c r="U14" s="1"/>
  <c r="W14"/>
  <c r="X14" s="1"/>
  <c r="AB14"/>
  <c r="AB16" i="2"/>
  <c r="AB23"/>
  <c r="AB13"/>
  <c r="AB18"/>
  <c r="AB17"/>
  <c r="AB14"/>
  <c r="AB11"/>
  <c r="AB19"/>
  <c r="AB22"/>
  <c r="AB12"/>
  <c r="AB20"/>
  <c r="AB21"/>
  <c r="AB15"/>
  <c r="AB15" i="4"/>
  <c r="AC15"/>
  <c r="A15" s="1"/>
  <c r="AB16"/>
  <c r="AB14"/>
  <c r="AB12"/>
  <c r="AB18"/>
  <c r="AB17"/>
  <c r="AB13"/>
  <c r="AB11"/>
  <c r="W18" i="1"/>
  <c r="AC18" s="1"/>
  <c r="W15"/>
  <c r="X15" s="1"/>
  <c r="AC15"/>
  <c r="W16"/>
  <c r="X16" s="1"/>
  <c r="AC16"/>
  <c r="W19"/>
  <c r="X19"/>
  <c r="AC19"/>
  <c r="W17"/>
  <c r="X17" s="1"/>
  <c r="AC17"/>
  <c r="W14"/>
  <c r="X14"/>
  <c r="AC14"/>
  <c r="W20"/>
  <c r="X20"/>
  <c r="AC20"/>
  <c r="W13"/>
  <c r="X13" s="1"/>
  <c r="AC13"/>
  <c r="W12"/>
  <c r="X12"/>
  <c r="AC12"/>
  <c r="AC14" i="3"/>
  <c r="AC17"/>
  <c r="R12"/>
  <c r="AC25"/>
  <c r="R11"/>
  <c r="AC19"/>
  <c r="R22"/>
  <c r="R23"/>
  <c r="X11"/>
  <c r="U25"/>
  <c r="R20"/>
  <c r="R16"/>
  <c r="U19"/>
  <c r="U24"/>
  <c r="U17"/>
  <c r="U15"/>
  <c r="AC15"/>
  <c r="U16"/>
  <c r="R24"/>
  <c r="U13"/>
  <c r="U26"/>
  <c r="R17"/>
  <c r="U23"/>
  <c r="R14"/>
  <c r="U12"/>
  <c r="AC13"/>
  <c r="U18"/>
  <c r="R26"/>
  <c r="R25"/>
  <c r="X24"/>
  <c r="R13"/>
  <c r="U22"/>
  <c r="R18"/>
  <c r="AC23" i="2"/>
  <c r="A23" s="1"/>
  <c r="AC14"/>
  <c r="AC21"/>
  <c r="AC20"/>
  <c r="AC12"/>
  <c r="A18" s="1"/>
  <c r="AC22"/>
  <c r="AC19"/>
  <c r="AC11"/>
  <c r="R20"/>
  <c r="AC17"/>
  <c r="AC18"/>
  <c r="U23"/>
  <c r="U21"/>
  <c r="U22"/>
  <c r="U11"/>
  <c r="U17"/>
  <c r="U15"/>
  <c r="U20"/>
  <c r="U14"/>
  <c r="U18"/>
  <c r="U12"/>
  <c r="U19"/>
  <c r="U13"/>
  <c r="U16"/>
  <c r="AC16"/>
  <c r="A16" s="1"/>
  <c r="R12"/>
  <c r="R21"/>
  <c r="R23"/>
  <c r="R14"/>
  <c r="R17"/>
  <c r="R22"/>
  <c r="R16"/>
  <c r="R11"/>
  <c r="R15"/>
  <c r="R13"/>
  <c r="R18"/>
  <c r="R19"/>
  <c r="X15"/>
  <c r="X21"/>
  <c r="X20"/>
  <c r="X12"/>
  <c r="X22"/>
  <c r="X19"/>
  <c r="X11"/>
  <c r="X14"/>
  <c r="X17"/>
  <c r="X18"/>
  <c r="X13"/>
  <c r="X23"/>
  <c r="X16"/>
  <c r="AD12" i="1"/>
  <c r="AD20"/>
  <c r="AD19"/>
  <c r="R18"/>
  <c r="R16"/>
  <c r="R12"/>
  <c r="R20"/>
  <c r="R13"/>
  <c r="R17"/>
  <c r="R14"/>
  <c r="R19"/>
  <c r="R15"/>
  <c r="AC11" i="4"/>
  <c r="A18" s="1"/>
  <c r="U17"/>
  <c r="U18"/>
  <c r="U15"/>
  <c r="U12"/>
  <c r="U16"/>
  <c r="U13"/>
  <c r="X15"/>
  <c r="AC12"/>
  <c r="R18"/>
  <c r="X17"/>
  <c r="X18"/>
  <c r="X13"/>
  <c r="X16"/>
  <c r="X11"/>
  <c r="U11"/>
  <c r="U14"/>
  <c r="AC14"/>
  <c r="A13" s="1"/>
  <c r="R15"/>
  <c r="R14"/>
  <c r="AC16"/>
  <c r="R13"/>
  <c r="R12"/>
  <c r="AC13"/>
  <c r="X12"/>
  <c r="X14"/>
  <c r="R17"/>
  <c r="R16"/>
  <c r="R11"/>
  <c r="A14"/>
  <c r="A16"/>
  <c r="R11" i="11"/>
  <c r="X11"/>
  <c r="AD11"/>
  <c r="AI13"/>
  <c r="R15"/>
  <c r="AI17"/>
  <c r="R19"/>
  <c r="AI21"/>
  <c r="R23"/>
  <c r="AI25"/>
  <c r="R27"/>
  <c r="AI29"/>
  <c r="R31"/>
  <c r="AI33"/>
  <c r="A33" s="1"/>
  <c r="U12"/>
  <c r="AA12"/>
  <c r="R14"/>
  <c r="X14"/>
  <c r="AD14"/>
  <c r="U16"/>
  <c r="AA16"/>
  <c r="R18"/>
  <c r="X18"/>
  <c r="AD18"/>
  <c r="U20"/>
  <c r="AA20"/>
  <c r="R22"/>
  <c r="X22"/>
  <c r="AD22"/>
  <c r="U24"/>
  <c r="AA24"/>
  <c r="R26"/>
  <c r="X26"/>
  <c r="AD26"/>
  <c r="U28"/>
  <c r="AA28"/>
  <c r="R30"/>
  <c r="X30"/>
  <c r="AD30"/>
  <c r="U32"/>
  <c r="AA32"/>
  <c r="U11"/>
  <c r="AA11"/>
  <c r="AI11"/>
  <c r="R12"/>
  <c r="X12"/>
  <c r="AD12"/>
  <c r="U14"/>
  <c r="AA14"/>
  <c r="R16"/>
  <c r="X16"/>
  <c r="AD16"/>
  <c r="U18"/>
  <c r="AA18"/>
  <c r="R20"/>
  <c r="X20"/>
  <c r="AD20"/>
  <c r="U22"/>
  <c r="AA22"/>
  <c r="R24"/>
  <c r="X24"/>
  <c r="AD24"/>
  <c r="U26"/>
  <c r="AA26"/>
  <c r="R28"/>
  <c r="X28"/>
  <c r="AD28"/>
  <c r="R12" i="10"/>
  <c r="X12"/>
  <c r="AC14"/>
  <c r="R16"/>
  <c r="AC18"/>
  <c r="R20"/>
  <c r="AC22"/>
  <c r="U13"/>
  <c r="R15"/>
  <c r="X15"/>
  <c r="U17"/>
  <c r="R19"/>
  <c r="X19"/>
  <c r="U21"/>
  <c r="U12"/>
  <c r="AC12"/>
  <c r="R13"/>
  <c r="X13"/>
  <c r="U15"/>
  <c r="R17"/>
  <c r="X17"/>
  <c r="R11" i="7"/>
  <c r="X11"/>
  <c r="AD11"/>
  <c r="AI13"/>
  <c r="X15"/>
  <c r="AI17"/>
  <c r="A17" s="1"/>
  <c r="X19"/>
  <c r="AI21"/>
  <c r="X23"/>
  <c r="AI25"/>
  <c r="A25" s="1"/>
  <c r="U12"/>
  <c r="AA12"/>
  <c r="R14"/>
  <c r="X14"/>
  <c r="AD14"/>
  <c r="U16"/>
  <c r="AA16"/>
  <c r="R18"/>
  <c r="X18"/>
  <c r="AD18"/>
  <c r="U20"/>
  <c r="AA20"/>
  <c r="R22"/>
  <c r="X22"/>
  <c r="AD22"/>
  <c r="U24"/>
  <c r="AA24"/>
  <c r="U11"/>
  <c r="AA11"/>
  <c r="AI11"/>
  <c r="A15" s="1"/>
  <c r="R12"/>
  <c r="X12"/>
  <c r="AD12"/>
  <c r="U14"/>
  <c r="AA14"/>
  <c r="R16"/>
  <c r="X16"/>
  <c r="AD16"/>
  <c r="U18"/>
  <c r="AA18"/>
  <c r="R20"/>
  <c r="X20"/>
  <c r="AD20"/>
  <c r="AD19" i="6"/>
  <c r="AD16"/>
  <c r="AD20"/>
  <c r="AD14"/>
  <c r="AD15"/>
  <c r="AC15"/>
  <c r="R12" i="5"/>
  <c r="X12"/>
  <c r="AC14"/>
  <c r="R16"/>
  <c r="AC18"/>
  <c r="U13"/>
  <c r="R15"/>
  <c r="X15"/>
  <c r="U17"/>
  <c r="U12"/>
  <c r="AC12"/>
  <c r="A17" s="1"/>
  <c r="AD13" i="1" l="1"/>
  <c r="AD17"/>
  <c r="AD15"/>
  <c r="Y12" i="6"/>
  <c r="Y20"/>
  <c r="AD12"/>
  <c r="Y19"/>
  <c r="Y16"/>
  <c r="Y14"/>
  <c r="Y15"/>
  <c r="Y18"/>
  <c r="AD18"/>
  <c r="Y18" i="9"/>
  <c r="AD18"/>
  <c r="A15" i="2"/>
  <c r="A20" i="7"/>
  <c r="A22"/>
  <c r="A13" i="8"/>
  <c r="Y15" i="9"/>
  <c r="A12" i="11"/>
  <c r="A17"/>
  <c r="A13"/>
  <c r="A25"/>
  <c r="A11"/>
  <c r="A21"/>
  <c r="A29"/>
  <c r="A15"/>
  <c r="A16"/>
  <c r="A19"/>
  <c r="A20"/>
  <c r="A23"/>
  <c r="A24"/>
  <c r="A27"/>
  <c r="A28"/>
  <c r="A31"/>
  <c r="AD13" i="6"/>
  <c r="A14" s="1"/>
  <c r="Y13"/>
  <c r="AD16" i="1"/>
  <c r="A19" i="2"/>
  <c r="A17"/>
  <c r="A13"/>
  <c r="A20"/>
  <c r="A13" i="5"/>
  <c r="A11"/>
  <c r="A18"/>
  <c r="A14"/>
  <c r="A12"/>
  <c r="A14" i="7"/>
  <c r="Y16" i="9"/>
  <c r="AD19"/>
  <c r="Y17" i="6"/>
  <c r="AD17"/>
  <c r="A17" s="1"/>
  <c r="A23" i="7"/>
  <c r="A12"/>
  <c r="Y12" i="9"/>
  <c r="Y14"/>
  <c r="AD14"/>
  <c r="A16" i="5"/>
  <c r="A16" i="7"/>
  <c r="A18"/>
  <c r="A10" i="8"/>
  <c r="A11"/>
  <c r="A14"/>
  <c r="Y17" i="9"/>
  <c r="A14" i="11"/>
  <c r="A18"/>
  <c r="A22"/>
  <c r="A26"/>
  <c r="A30"/>
  <c r="A32"/>
  <c r="A21" i="7"/>
  <c r="A11"/>
  <c r="A21" i="2"/>
  <c r="A11"/>
  <c r="A12"/>
  <c r="X18" i="1"/>
  <c r="Y19" s="1"/>
  <c r="AC12" i="3"/>
  <c r="A25" s="1"/>
  <c r="U11"/>
  <c r="X18"/>
  <c r="U20"/>
  <c r="R21"/>
  <c r="AC23"/>
  <c r="R17" i="5"/>
  <c r="X17"/>
  <c r="R15" i="6"/>
  <c r="AD13" i="9"/>
  <c r="Y13"/>
  <c r="R15"/>
  <c r="AD17"/>
  <c r="R19"/>
  <c r="U11" i="10"/>
  <c r="AC11"/>
  <c r="A17" s="1"/>
  <c r="A13" i="7"/>
  <c r="A11" i="4"/>
  <c r="A12"/>
  <c r="A22" i="2"/>
  <c r="A14"/>
  <c r="X22" i="3"/>
  <c r="AC20"/>
  <c r="A20" s="1"/>
  <c r="AC21"/>
  <c r="U11" i="5"/>
  <c r="U22" i="7"/>
  <c r="AA15"/>
  <c r="R17"/>
  <c r="X17"/>
  <c r="AD17"/>
  <c r="U19"/>
  <c r="AA19"/>
  <c r="R21"/>
  <c r="X21"/>
  <c r="AD21"/>
  <c r="S10" i="8"/>
  <c r="AA10"/>
  <c r="W11"/>
  <c r="S13"/>
  <c r="AA13"/>
  <c r="R12" i="9"/>
  <c r="R16"/>
  <c r="U14" i="10"/>
  <c r="U16"/>
  <c r="U18"/>
  <c r="U20"/>
  <c r="A19" i="7"/>
  <c r="A17" i="4"/>
  <c r="X16" i="3"/>
  <c r="X26"/>
  <c r="R13" i="6"/>
  <c r="R13" i="9"/>
  <c r="R11" i="10"/>
  <c r="X11"/>
  <c r="U13" i="7"/>
  <c r="U17"/>
  <c r="AA17"/>
  <c r="U21"/>
  <c r="AA21"/>
  <c r="R14" i="9"/>
  <c r="R21" i="10"/>
  <c r="X21"/>
  <c r="R14"/>
  <c r="X14"/>
  <c r="X16"/>
  <c r="R18"/>
  <c r="X18"/>
  <c r="X20"/>
  <c r="A16" i="9" l="1"/>
  <c r="A13"/>
  <c r="A23" i="3"/>
  <c r="A18"/>
  <c r="A19" i="9"/>
  <c r="Y14" i="1"/>
  <c r="A21" i="10"/>
  <c r="A14" i="3"/>
  <c r="A16"/>
  <c r="A13"/>
  <c r="Y12" i="1"/>
  <c r="Y13"/>
  <c r="A19" i="6"/>
  <c r="A16"/>
  <c r="A12"/>
  <c r="A15"/>
  <c r="A13" i="10"/>
  <c r="A14" i="9"/>
  <c r="A24" i="3"/>
  <c r="Y16" i="1"/>
  <c r="A19" i="3"/>
  <c r="A18" i="9"/>
  <c r="Y17" i="1"/>
  <c r="A12" i="10"/>
  <c r="A11"/>
  <c r="A20"/>
  <c r="A14"/>
  <c r="A16"/>
  <c r="A22"/>
  <c r="A18"/>
  <c r="Y18" i="1"/>
  <c r="AD18"/>
  <c r="A12"/>
  <c r="A21" i="3"/>
  <c r="A15" i="10"/>
  <c r="A19"/>
  <c r="A13" i="6"/>
  <c r="A12" i="9"/>
  <c r="A20" i="1"/>
  <c r="A20" i="6"/>
  <c r="Y15" i="1"/>
  <c r="A17"/>
  <c r="A17" i="9"/>
  <c r="A12" i="3"/>
  <c r="A22"/>
  <c r="A17"/>
  <c r="A15" i="9"/>
  <c r="A15" i="3"/>
  <c r="A26"/>
  <c r="A18" i="6"/>
  <c r="A11" i="3"/>
  <c r="Y20" i="1"/>
  <c r="A18" l="1"/>
  <c r="A14"/>
  <c r="A13"/>
  <c r="A16"/>
  <c r="A19"/>
  <c r="A15"/>
</calcChain>
</file>

<file path=xl/sharedStrings.xml><?xml version="1.0" encoding="utf-8"?>
<sst xmlns="http://schemas.openxmlformats.org/spreadsheetml/2006/main" count="2796" uniqueCount="606">
  <si>
    <t>FEI DRESSAGE CDI Ch</t>
  </si>
  <si>
    <t>RESULTS</t>
  </si>
  <si>
    <t>PRELIMINARY COMPETITION B CHILDREN</t>
  </si>
  <si>
    <t>Judges:</t>
  </si>
  <si>
    <t xml:space="preserve">H - </t>
  </si>
  <si>
    <t xml:space="preserve">C - </t>
  </si>
  <si>
    <t>SOUBBOTINA Alla RUS 4*</t>
  </si>
  <si>
    <t xml:space="preserve">B - </t>
  </si>
  <si>
    <t>MAKNAMI Irina RUS 5*</t>
  </si>
  <si>
    <t>Russia, Nizhniy Novgorod, EC "Passage"</t>
  </si>
  <si>
    <t>Place</t>
  </si>
  <si>
    <t>Show Reg. No</t>
  </si>
  <si>
    <t>Name of Rider</t>
  </si>
  <si>
    <t>FEI registr. №</t>
  </si>
  <si>
    <t>Nationality</t>
  </si>
  <si>
    <t>Name of Horse</t>
  </si>
  <si>
    <t>FEI Passport No</t>
  </si>
  <si>
    <t>Owner of horse</t>
  </si>
  <si>
    <t>Stud Book Initials</t>
  </si>
  <si>
    <t>Country of Birth</t>
  </si>
  <si>
    <t>Sex/ Age</t>
  </si>
  <si>
    <t>Colour</t>
  </si>
  <si>
    <t>Name of Sire</t>
  </si>
  <si>
    <t>H</t>
  </si>
  <si>
    <t>С</t>
  </si>
  <si>
    <t>B</t>
  </si>
  <si>
    <t>Errors of course</t>
  </si>
  <si>
    <t>Other error</t>
  </si>
  <si>
    <t>Collective mark</t>
  </si>
  <si>
    <t>Total                    Pts</t>
  </si>
  <si>
    <t>Total %</t>
  </si>
  <si>
    <t>Prize money (EUR)</t>
  </si>
  <si>
    <t>Pts</t>
  </si>
  <si>
    <t>%</t>
  </si>
  <si>
    <t>Ch</t>
  </si>
  <si>
    <t>RUS</t>
  </si>
  <si>
    <t>RUS 
Россия</t>
  </si>
  <si>
    <t>Вay 
гнедой</t>
  </si>
  <si>
    <t xml:space="preserve"> -</t>
  </si>
  <si>
    <t xml:space="preserve"> 106LV86</t>
  </si>
  <si>
    <t>Markov S.
Марков С.</t>
  </si>
  <si>
    <t>HB
Полукр.</t>
  </si>
  <si>
    <t>S/09
жер/09</t>
  </si>
  <si>
    <t>Bay
гнед.</t>
  </si>
  <si>
    <t>Bagor
Багор</t>
  </si>
  <si>
    <t>RUS
Россия</t>
  </si>
  <si>
    <t>Ryzhenkova E.
Рыженкова Е.</t>
  </si>
  <si>
    <t>НВ
Полукров.</t>
  </si>
  <si>
    <t>G/11
мер/11</t>
  </si>
  <si>
    <t>M/12
мер/12</t>
  </si>
  <si>
    <t>Chestnut
рыжий</t>
  </si>
  <si>
    <t>G/08
мер/08</t>
  </si>
  <si>
    <t>Grey
серый</t>
  </si>
  <si>
    <t xml:space="preserve"> </t>
  </si>
  <si>
    <t xml:space="preserve"> Ground Jury:  </t>
  </si>
  <si>
    <t>FEI DRESSAGE CDI J</t>
  </si>
  <si>
    <t xml:space="preserve"> TEAM COMPETITION JUNIORS</t>
  </si>
  <si>
    <t>J</t>
  </si>
  <si>
    <t>BLR</t>
  </si>
  <si>
    <t>WESTF
вестф</t>
  </si>
  <si>
    <t>bay
гнед.</t>
  </si>
  <si>
    <t>HANN
 Ганн.</t>
  </si>
  <si>
    <t>GER
Германия</t>
  </si>
  <si>
    <t>G/05
мер/05</t>
  </si>
  <si>
    <t>G/12
мер/12</t>
  </si>
  <si>
    <t>Lutina U.
Лютина Ю.</t>
  </si>
  <si>
    <t xml:space="preserve">Ezdakov A.
Ездаков А. </t>
  </si>
  <si>
    <t>G/06
мер/06</t>
  </si>
  <si>
    <t>Вlack вороной</t>
  </si>
  <si>
    <t>G/07
мер/07</t>
  </si>
  <si>
    <t>Nintendo
Нинтендо</t>
  </si>
  <si>
    <t>UKR
Украина</t>
  </si>
  <si>
    <t xml:space="preserve">FEI DRESSAGE CDI2* </t>
  </si>
  <si>
    <t>PRIX ST-GEORGES</t>
  </si>
  <si>
    <t xml:space="preserve">E - </t>
  </si>
  <si>
    <t>RINGMARK Magnus SWE 5*</t>
  </si>
  <si>
    <t>E</t>
  </si>
  <si>
    <t>C</t>
  </si>
  <si>
    <t>2*</t>
  </si>
  <si>
    <t>S/10
жер/10</t>
  </si>
  <si>
    <t>105NV88</t>
  </si>
  <si>
    <t>Kravtcova N.
Кравцова Н.</t>
  </si>
  <si>
    <t>WESTF 
Вестф</t>
  </si>
  <si>
    <t>F/12
коб/12</t>
  </si>
  <si>
    <t>Bay 
гнедой</t>
  </si>
  <si>
    <t>San Dominik
Сан Доминик</t>
  </si>
  <si>
    <t>HANN 
Ганн.</t>
  </si>
  <si>
    <t>KWPN
гол.тепл</t>
  </si>
  <si>
    <t>G/10
мер/10</t>
  </si>
  <si>
    <t>HANN
 Ганн</t>
  </si>
  <si>
    <t>S/08
жер/08</t>
  </si>
  <si>
    <t>Yarashevich V.
Ярашевич Я.</t>
  </si>
  <si>
    <t>LAT
Латвия</t>
  </si>
  <si>
    <t>106KS63</t>
  </si>
  <si>
    <t>OLD
ольден.</t>
  </si>
  <si>
    <t>Сhestnut рыжий</t>
  </si>
  <si>
    <t>Cador
Кадор</t>
  </si>
  <si>
    <t>G/09
мер/09</t>
  </si>
  <si>
    <t>104MV46</t>
  </si>
  <si>
    <t>FEI DRESSAGE CDI P</t>
  </si>
  <si>
    <t>10 June 2021</t>
  </si>
  <si>
    <t>P</t>
  </si>
  <si>
    <t>Maxim
Максим</t>
  </si>
  <si>
    <t>BULATOV
БУЛАТОВ,2005</t>
  </si>
  <si>
    <t>FESTINAS CHIKAGO
ФЕСТИНАС ЧИКАГО</t>
  </si>
  <si>
    <t>107GG79</t>
  </si>
  <si>
    <t>Volodina A.
Володина А.</t>
  </si>
  <si>
    <t>DEN
Дания</t>
  </si>
  <si>
    <t>De Vito
Де Вито</t>
  </si>
  <si>
    <t>Mariya
Мария</t>
  </si>
  <si>
    <t>KABUKAEVA
КАБУКАЕВА,2006</t>
  </si>
  <si>
    <t>BEAUTY STAR
БЬЮТИ СТАР</t>
  </si>
  <si>
    <t>105OF24</t>
  </si>
  <si>
    <t>Sheriyagina E
Шерягина Е</t>
  </si>
  <si>
    <t>New Forest
Нью форест</t>
  </si>
  <si>
    <t>NED
Нидерланды</t>
  </si>
  <si>
    <t>M/05
коб/05</t>
  </si>
  <si>
    <t>Mak Mi Dey He STB 246
Мак Ми Дей Хе СТБ 246</t>
  </si>
  <si>
    <t>Mariam
Мариам</t>
  </si>
  <si>
    <t>GURTSKAYA
ГУРЦКАЯ,2009</t>
  </si>
  <si>
    <t>STEENDIEKS CHAMP OF GLORY
СТИНДИКС ЧАМП ОФ ГЛОРИ</t>
  </si>
  <si>
    <t>105LX10</t>
  </si>
  <si>
    <t>Guguchiya S
Гугучия Ш</t>
  </si>
  <si>
    <t>Deutsches Reitpony
нем.райтпони</t>
  </si>
  <si>
    <t>Dun
булан</t>
  </si>
  <si>
    <t>FSChambertin
Эф Эс Чамбертин</t>
  </si>
  <si>
    <t>Elizaveta 
Елизавета</t>
  </si>
  <si>
    <t>DANILCHENKO
ДАНИЛЬЧЕНКО,2007</t>
  </si>
  <si>
    <t>MIRACULIX WE
МИРАКУЛИКС</t>
  </si>
  <si>
    <t>104AT18</t>
  </si>
  <si>
    <t>Danilchenko I/Rusakova M
Данильченко И/Русакова М</t>
  </si>
  <si>
    <t>Palomino
палом.</t>
  </si>
  <si>
    <t xml:space="preserve"> THE BREAS MY MOBILITY</t>
  </si>
  <si>
    <t>Arina
Арина</t>
  </si>
  <si>
    <t>MUNINA
МУНИНА,2006</t>
  </si>
  <si>
    <t>PEGAS
ПЕГАС</t>
  </si>
  <si>
    <t>107GY01</t>
  </si>
  <si>
    <t>Munina E
Мунина E</t>
  </si>
  <si>
    <t>Рiebald
пегая</t>
  </si>
  <si>
    <t>Vihr
Вихрь</t>
  </si>
  <si>
    <t>Kira
Кира</t>
  </si>
  <si>
    <t>MASLENNIKOVA
МАСЛЕННИКОВА,2007</t>
  </si>
  <si>
    <t>DANIEL
ДАНИЭЛЬ</t>
  </si>
  <si>
    <t>107GK61</t>
  </si>
  <si>
    <t>Maslennikova D
Масленникова Д</t>
  </si>
  <si>
    <t>M/13
коб/13</t>
  </si>
  <si>
    <t>ELISEEVA Anna RUS 4*</t>
  </si>
  <si>
    <t>ROMICA 
РОМИКА</t>
  </si>
  <si>
    <t>105BW94</t>
  </si>
  <si>
    <t>D. Reitpony
Нем.райтпони</t>
  </si>
  <si>
    <t>M/07
коб/07</t>
  </si>
  <si>
    <t>Machno Carwyn
Махно Карвин</t>
  </si>
  <si>
    <t>LEMNISCAAT RAPSODIE
ЛЕМНИСКАТ РАПСОДИ</t>
  </si>
  <si>
    <t>104GY09</t>
  </si>
  <si>
    <t>Welsh
уэльск.пони</t>
  </si>
  <si>
    <t>G/04
мер/04</t>
  </si>
  <si>
    <t>Anjershof Rocky
 Анерсхуф Роки</t>
  </si>
  <si>
    <t>Ksenia
Ксения</t>
  </si>
  <si>
    <t>SILYUTINA
СИЛЮТИНА,2008</t>
  </si>
  <si>
    <t>DREAM BOY
ДРИМ БОЙ</t>
  </si>
  <si>
    <t>103JN89</t>
  </si>
  <si>
    <t>Krasavina E
Красавина Е.</t>
  </si>
  <si>
    <t>HANN
 ган</t>
  </si>
  <si>
    <t>Dark Bay
т.гнедой</t>
  </si>
  <si>
    <t>Diamond Hit
Даймонт Хит</t>
  </si>
  <si>
    <t>Viktoriya
Виктория</t>
  </si>
  <si>
    <t>SOKOLOVA
СОКОЛОВА</t>
  </si>
  <si>
    <t>LOS HAGEN
ЛОС ХАГЕН</t>
  </si>
  <si>
    <t>107GV55</t>
  </si>
  <si>
    <t>Kniaginicheva E
Княгиничева Е.</t>
  </si>
  <si>
    <t>Los Angeles
Лос Анжелес</t>
  </si>
  <si>
    <t>Elizaveta
Елизавета</t>
  </si>
  <si>
    <t>MATVEEVA
МАТВЕЕВА,2007</t>
  </si>
  <si>
    <t>ANTINORI 12
АНТИНОРИ 12</t>
  </si>
  <si>
    <t>107EE47</t>
  </si>
  <si>
    <t>Matveev Y.
Матвеев Ю.</t>
  </si>
  <si>
    <t>M/14
мер/14</t>
  </si>
  <si>
    <t>Amper
Ампер</t>
  </si>
  <si>
    <t>Sofia
Софья</t>
  </si>
  <si>
    <t>RAFTING
РАФТИНГ</t>
  </si>
  <si>
    <t>107GZ75</t>
  </si>
  <si>
    <t>MU SSHOR №21
МУ СШОР №21</t>
  </si>
  <si>
    <t>LATV
латв</t>
  </si>
  <si>
    <t>M/10
мер/10</t>
  </si>
  <si>
    <t>Rinaldo
Ринальдо</t>
  </si>
  <si>
    <t>Sofiya
София</t>
  </si>
  <si>
    <t>ROMANOVA
РОМАНОВА, 2008</t>
  </si>
  <si>
    <t>SKYFALL
СКАЙФОЛЛ</t>
  </si>
  <si>
    <t>106VI92</t>
  </si>
  <si>
    <t>Romanov M.
Романов М.</t>
  </si>
  <si>
    <t>OLDEN.
Ольден.</t>
  </si>
  <si>
    <t>GER Германия</t>
  </si>
  <si>
    <t>Siger Hit
Сигер Хит</t>
  </si>
  <si>
    <t>KROMM
КРОММ,2007</t>
  </si>
  <si>
    <t>ALEKS
АЛЕКС</t>
  </si>
  <si>
    <t>107AP25</t>
  </si>
  <si>
    <t>Kromm S.
Кромм С.</t>
  </si>
  <si>
    <t>Kaplas
Капланас</t>
  </si>
  <si>
    <t>Varvara
Варвара</t>
  </si>
  <si>
    <t>VASILYEVA
ВАСИЛЬЕВА,2007</t>
  </si>
  <si>
    <t>MISS POLLI 
МИСС ПОЛЛИ</t>
  </si>
  <si>
    <t xml:space="preserve"> 106FT75</t>
  </si>
  <si>
    <t>Vasileva М.
Васильева В.</t>
  </si>
  <si>
    <t>M/09
коб/09</t>
  </si>
  <si>
    <t>Polina 
Полина</t>
  </si>
  <si>
    <t>TROFIMOVA
ТРОФИМОВА,2007</t>
  </si>
  <si>
    <t>JEROME VD ANJERSHOF
ДЖЕРОМЕ ВД АНДЖЕРШОФ</t>
  </si>
  <si>
    <t xml:space="preserve">107EK80 </t>
  </si>
  <si>
    <t>Kuliabina T
Кулябина Т</t>
  </si>
  <si>
    <t>G/14
мер/14</t>
  </si>
  <si>
    <t>Everdal
Эвердал</t>
  </si>
  <si>
    <t>SIMFONIA
СИМФОНИЯ</t>
  </si>
  <si>
    <t>106PQ90</t>
  </si>
  <si>
    <t>Fedorovskaya M.
Федоровская М.</t>
  </si>
  <si>
    <t>WESTF
вестф.</t>
  </si>
  <si>
    <t>M/14
коб/14</t>
  </si>
  <si>
    <t>San Dominik
Сан Доменик</t>
  </si>
  <si>
    <t>Technical score in %</t>
  </si>
  <si>
    <t>Quality score in %</t>
  </si>
  <si>
    <t>Rider's position and seat</t>
  </si>
  <si>
    <t>Effectiveness of aids</t>
  </si>
  <si>
    <t>Precision</t>
  </si>
  <si>
    <t>General impression</t>
  </si>
  <si>
    <t>Total marks</t>
  </si>
  <si>
    <t>LEHRMANN Henning GER 5*</t>
  </si>
  <si>
    <t>BRYKSINA
БРЫКСИНА</t>
  </si>
  <si>
    <t>FLEMMINGH
ФЛЕММИНГ</t>
  </si>
  <si>
    <t>106RT25</t>
  </si>
  <si>
    <t>Sobolev A
Соболев А</t>
  </si>
  <si>
    <t>OLD
Ольден.</t>
  </si>
  <si>
    <t>Fidertantc
Фидертанц</t>
  </si>
  <si>
    <t>Alexandra
Александра</t>
  </si>
  <si>
    <t>RESHETNIKOVA
РЕШЕТНИКОВА,2004</t>
  </si>
  <si>
    <t>CARDINAL VEL
КАРДИНАЛ ВЭЛ</t>
  </si>
  <si>
    <t>dark bay 
т.-гнедой</t>
  </si>
  <si>
    <t>Коринф
Korinf</t>
  </si>
  <si>
    <t>KRUGLOVA
КРУГЛОВА,2004</t>
  </si>
  <si>
    <t>DEUTSCH GRAF
ДОЙЧ ГРАФ</t>
  </si>
  <si>
    <t>104TI84</t>
  </si>
  <si>
    <t>SPb GBU SSHOR
СПб ГБУ СШОР</t>
  </si>
  <si>
    <t>Dressage Royal
Дрессаж Ройал</t>
  </si>
  <si>
    <t>Viktoria
Виктория</t>
  </si>
  <si>
    <t>MARKOVA
МАРКОВА</t>
  </si>
  <si>
    <t>MALIBU
МАЛИБУ</t>
  </si>
  <si>
    <t>Yanina
Янина</t>
  </si>
  <si>
    <t>FRANTSUZOVA
ФРАНЦУЗОВА, 2005</t>
  </si>
  <si>
    <t>ENGLAND SLOTTIE
ИНГЛАНД СЛОТТИ</t>
  </si>
  <si>
    <t>405ZZ23</t>
  </si>
  <si>
    <t>GBU SSH Bitsa
ГБУ СШ Битца</t>
  </si>
  <si>
    <t>KWPN
Голл.тепл.</t>
  </si>
  <si>
    <t>NED Нидерланды</t>
  </si>
  <si>
    <t>Aphill
Апхилл</t>
  </si>
  <si>
    <t>Taisia
Таисия</t>
  </si>
  <si>
    <t>RUSAKOVA
РУСАКОВА,2004</t>
  </si>
  <si>
    <t>HOKUS POKUS
ХОКУС ПОКУС</t>
  </si>
  <si>
    <t>105PV84</t>
  </si>
  <si>
    <t>Rusakova M./Saveleva I.
Русакова М./Савельева И.</t>
  </si>
  <si>
    <t>KWPN Голл.тепл.</t>
  </si>
  <si>
    <t xml:space="preserve"> NED Нидерланды </t>
  </si>
  <si>
    <t>G/12 мер./12</t>
  </si>
  <si>
    <t xml:space="preserve"> Bay гнедая</t>
  </si>
  <si>
    <t>Cachet L
Какет Л</t>
  </si>
  <si>
    <t>Margarita
Маргарита</t>
  </si>
  <si>
    <t>ANASHKINA
АНАШКИНА,2003</t>
  </si>
  <si>
    <t>WOUT
ВАУТ</t>
  </si>
  <si>
    <t>104GZ73</t>
  </si>
  <si>
    <t>Dark bay 
т.-гнедой</t>
  </si>
  <si>
    <t>Weltino
Велтино</t>
  </si>
  <si>
    <t>Ariana
Ариана</t>
  </si>
  <si>
    <t>VARDANYAN
ВАРДАНЯН,2004</t>
  </si>
  <si>
    <t>FLOYD
ФЛОЙД</t>
  </si>
  <si>
    <t>107GV60</t>
  </si>
  <si>
    <t>Volkov V.
Волков В.</t>
  </si>
  <si>
    <t>Florianus
Флорианус</t>
  </si>
  <si>
    <t>Sofia
София</t>
  </si>
  <si>
    <t>ODINTSOVA
ОДИНЦОВА</t>
  </si>
  <si>
    <t>TIMATY
ТИМАТИ</t>
  </si>
  <si>
    <t>107HD59</t>
  </si>
  <si>
    <t>Odintsova N
Одинцова Н</t>
  </si>
  <si>
    <t>Topaz
Топаз</t>
  </si>
  <si>
    <t xml:space="preserve">Yulia 
Юлия </t>
  </si>
  <si>
    <t xml:space="preserve">KALHAVE'S DE NORA 
КАЛХАВЕС ДЕ НОРА    </t>
  </si>
  <si>
    <t>106BX27</t>
  </si>
  <si>
    <t>Grigorieva G.
Григорьева Г.</t>
  </si>
  <si>
    <t>DEN Дания</t>
  </si>
  <si>
    <t>F/07 коб/07</t>
  </si>
  <si>
    <t>d.chestnut т-рыжая</t>
  </si>
  <si>
    <t xml:space="preserve"> DE NOIR
Де Ноир</t>
  </si>
  <si>
    <t>BRITVINA
БРИТВИНА,2003</t>
  </si>
  <si>
    <t>TAYPINGI
ТАЙПИНГИ</t>
  </si>
  <si>
    <t>107GJ95</t>
  </si>
  <si>
    <t>Sivkov E
Сивков Е</t>
  </si>
  <si>
    <t>Nikita 
Никита</t>
  </si>
  <si>
    <t>KAMYSHNIKOVA
КАМЫШНИКОВА,2005</t>
  </si>
  <si>
    <t>SANIRA
ЗАНИРА</t>
  </si>
  <si>
    <t>107EJ56</t>
  </si>
  <si>
    <t>Kamyshnikov G.
Камышников Г.</t>
  </si>
  <si>
    <t>HANN
Ганн.</t>
  </si>
  <si>
    <t>F/08
коб./08</t>
  </si>
  <si>
    <t>Black
Вороная</t>
  </si>
  <si>
    <t>Sandro Hit
Сандро Хит</t>
  </si>
  <si>
    <t>Valeria
Валерия</t>
  </si>
  <si>
    <t>GANINA
ГАНИНА,2004</t>
  </si>
  <si>
    <t>KENZO
КЕНЗО</t>
  </si>
  <si>
    <t>dark bay
т.гнед</t>
  </si>
  <si>
    <t>Kasador
Касадор</t>
  </si>
  <si>
    <t>Polina
Полина</t>
  </si>
  <si>
    <t>PYZHENKOVA 
РЫЖЕНКОВА,2006</t>
  </si>
  <si>
    <t>KENIA
КЕНИЯ</t>
  </si>
  <si>
    <t>107HG31</t>
  </si>
  <si>
    <t>POL 
Польша</t>
  </si>
  <si>
    <t>M/11
коб/11</t>
  </si>
  <si>
    <t>black
вороной</t>
  </si>
  <si>
    <t>Hings
Хингс</t>
  </si>
  <si>
    <t>KLEPPENHUS DEEJAY
KЛЕППЕНХУС ДИДЖЕЙ</t>
  </si>
  <si>
    <t>106VH26</t>
  </si>
  <si>
    <t>Frantsuzova A.
Французова А.</t>
  </si>
  <si>
    <t>DWB
Дат.тепл</t>
  </si>
  <si>
    <t>d. chest
т-рыжая</t>
  </si>
  <si>
    <t>Блу Хорс Дон Романтик</t>
  </si>
  <si>
    <t>DWB 
Датск тепл.</t>
  </si>
  <si>
    <t>EBERT Elke GER 5*</t>
  </si>
  <si>
    <t>Anna
Анна</t>
  </si>
  <si>
    <t>POPOVA
ПОПОВА</t>
  </si>
  <si>
    <t>VINIPEG
ВИНИПЕГ</t>
  </si>
  <si>
    <t>107GL98</t>
  </si>
  <si>
    <t>Popova A
Попова А</t>
  </si>
  <si>
    <t>RWB
РВП</t>
  </si>
  <si>
    <t>Va-Bank
Ва-Банк</t>
  </si>
  <si>
    <t>Alena
Алёна</t>
  </si>
  <si>
    <t>MASTSIANITSA 
МАСТЕНИЦА</t>
  </si>
  <si>
    <t>AVANS II
АВАНС 2</t>
  </si>
  <si>
    <t>104CX47</t>
  </si>
  <si>
    <t>Khodynskaya-Golenishoheva I
Ходинская-Голенишщхева И</t>
  </si>
  <si>
    <t xml:space="preserve">LATV 
Латв </t>
  </si>
  <si>
    <t xml:space="preserve">LAT
Латвия </t>
  </si>
  <si>
    <t>Aromats
Ароматс</t>
  </si>
  <si>
    <t>Valerija
Валерия</t>
  </si>
  <si>
    <t>SANTA FLEUR
САНТА ФЛЕР</t>
  </si>
  <si>
    <t>Ulyana
Ульяна</t>
  </si>
  <si>
    <t>KONSHINA
КОНЬШИНА</t>
  </si>
  <si>
    <t>PARCIVAL 47
ПАРЦИВАЛЬ 47</t>
  </si>
  <si>
    <t>104PJ93</t>
  </si>
  <si>
    <t>Kusmacheva U
Кусмачева Ю</t>
  </si>
  <si>
    <t>Württ
вюрт</t>
  </si>
  <si>
    <t>Pik Junior
Пик джуниор</t>
  </si>
  <si>
    <t>Natalia
Наталья</t>
  </si>
  <si>
    <t>SHATSKAYA
ШАЦКАЯ</t>
  </si>
  <si>
    <t>FEDERICO GREGORIUS
ФЕДЕРИКО ГРИГОРИУС</t>
  </si>
  <si>
    <t>103SN89</t>
  </si>
  <si>
    <t>Rozdestvenskaya A
Рождественская А.</t>
  </si>
  <si>
    <t>RHEI
рейл</t>
  </si>
  <si>
    <t>Lord Loxley
Лорд Локсли</t>
  </si>
  <si>
    <t>Anastasia
Анастасия</t>
  </si>
  <si>
    <t>LADYGINA
ЛАДЫГИНА</t>
  </si>
  <si>
    <t>APRIORI WINNER
АПРИОРИ ВИННЕР</t>
  </si>
  <si>
    <t>Ladygina A
Ладыгина А</t>
  </si>
  <si>
    <t>Ampere
Ампере</t>
  </si>
  <si>
    <t>Veronika
Вероника</t>
  </si>
  <si>
    <t>YARASHEVICH
ЯРАШЕВИЧ</t>
  </si>
  <si>
    <t>GODUNOV
ГОДУНОВ</t>
  </si>
  <si>
    <t>Vladimir
Владимир</t>
  </si>
  <si>
    <t>PANKOV
ПАНКОВ</t>
  </si>
  <si>
    <t>ELBRUS
ЭЛЬБРУС</t>
  </si>
  <si>
    <t xml:space="preserve"> 107HC81</t>
  </si>
  <si>
    <t>Gunko E
Гунко Е</t>
  </si>
  <si>
    <t>UKR WB 
УВП</t>
  </si>
  <si>
    <t>brown
бур</t>
  </si>
  <si>
    <t>Bridj
Бридж</t>
  </si>
  <si>
    <t>KRAVTSOVA
КРАВЦОВА</t>
  </si>
  <si>
    <t>BABALOU
БАБАЛУ</t>
  </si>
  <si>
    <t>107GF51</t>
  </si>
  <si>
    <t>Fedulov A
Федулов А</t>
  </si>
  <si>
    <t>Balou du Rouet
Балу ду Роует</t>
  </si>
  <si>
    <t>Evgeny
Евгений</t>
  </si>
  <si>
    <t>BOGATYREV
БОГАТЫРЕВ</t>
  </si>
  <si>
    <t>SIMON
САЙМОН</t>
  </si>
  <si>
    <t>107GC87</t>
  </si>
  <si>
    <t>Gorbacheva M
Горбачева М</t>
  </si>
  <si>
    <t>M/09
мер/09</t>
  </si>
  <si>
    <t>Spinoza
Спиноза</t>
  </si>
  <si>
    <t>SHMIDT
ШМИДТ</t>
  </si>
  <si>
    <t>EXTRA SONG
ЭКСТРА СОНГ</t>
  </si>
  <si>
    <t>107GT52</t>
  </si>
  <si>
    <t>Shmidt K.
Шмидт К.</t>
  </si>
  <si>
    <t>Stedinger
Стедингер</t>
  </si>
  <si>
    <t>BRISTOL
БРИСТОЛЬ</t>
  </si>
  <si>
    <t>107GT55</t>
  </si>
  <si>
    <t>Ispanetc
Испанец</t>
  </si>
  <si>
    <t>Tatyana
Татьяна</t>
  </si>
  <si>
    <t>ANISIMOVA
АНИСИМОВА, 1999</t>
  </si>
  <si>
    <t>FORCE MAJEURE
ФОРС МАЖОР</t>
  </si>
  <si>
    <t>Anisimova T.
Анисимова Т.</t>
  </si>
  <si>
    <t>S/12
жер/12</t>
  </si>
  <si>
    <t>Dark Bay
т.гнед.</t>
  </si>
  <si>
    <t>Foundation
Фундэйшн</t>
  </si>
  <si>
    <t>Dagmara
Дагмара</t>
  </si>
  <si>
    <t>IVANOVA
ИВАНОВА</t>
  </si>
  <si>
    <t>SATCHMO
САТЧМО</t>
  </si>
  <si>
    <t>106GH65</t>
  </si>
  <si>
    <t>Ivanova I
Иванова И</t>
  </si>
  <si>
    <t>Sunny Boy
Санни Бой</t>
  </si>
  <si>
    <t>SINILNIKOVA
СИНИЛЬНИКОВА</t>
  </si>
  <si>
    <t>VENTURA
ВЕНТУРА</t>
  </si>
  <si>
    <t>104YI62</t>
  </si>
  <si>
    <t>Galaktionov  Y.
Галактионов Ю.</t>
  </si>
  <si>
    <t xml:space="preserve"> Vitalis
Виталис</t>
  </si>
  <si>
    <t>SIMONOVA
СИМОНОВА</t>
  </si>
  <si>
    <t>WINSENTO
ВИНСЕНТО</t>
  </si>
  <si>
    <t>Simonova V
Симонова В</t>
  </si>
  <si>
    <t>United
Юнитед</t>
  </si>
  <si>
    <t>TEAM COMPETITION TEST Pony Riders</t>
  </si>
  <si>
    <t>107HH42</t>
  </si>
  <si>
    <t>107HH36</t>
  </si>
  <si>
    <t>105QI52</t>
  </si>
  <si>
    <t>elim</t>
  </si>
  <si>
    <t>ret</t>
  </si>
  <si>
    <t>GRIGORIEVA 
ГРИГОРЬЕВА, 2003</t>
  </si>
  <si>
    <t>107HH40</t>
  </si>
  <si>
    <t>SOKOLOVA
СОКОЛОВА,2007</t>
  </si>
  <si>
    <t>INDIVIDUAL COMPETITION Pony Riders</t>
  </si>
  <si>
    <t>11 June 2021</t>
  </si>
  <si>
    <t>TEAM COMPETITION CHILDREN</t>
  </si>
  <si>
    <t xml:space="preserve">INTERMEDIATE I </t>
  </si>
  <si>
    <t>SALEH Raphael FRA 5*</t>
  </si>
  <si>
    <t>M - EBERT Elke GER 5*</t>
  </si>
  <si>
    <t>B - LEHRMANN Henning GER 5*</t>
  </si>
  <si>
    <t>M</t>
  </si>
  <si>
    <t>YARASHEVICH
ЯРОШЕВИЧ</t>
  </si>
  <si>
    <t>FREESTYLE TEST Pony Riders</t>
  </si>
  <si>
    <t>H-</t>
  </si>
  <si>
    <t>FOY Janet Lee USA 5*</t>
  </si>
  <si>
    <t>C-</t>
  </si>
  <si>
    <t>LUDINA Irina RUS 3*</t>
  </si>
  <si>
    <t>B-</t>
  </si>
  <si>
    <t>ASMYR Trond NOR 4*</t>
  </si>
  <si>
    <t>12 June 2021</t>
  </si>
  <si>
    <t>Н</t>
  </si>
  <si>
    <t>В</t>
  </si>
  <si>
    <t>Total                    Tech/ Art</t>
  </si>
  <si>
    <t>Total           %</t>
  </si>
  <si>
    <t xml:space="preserve">Tech     </t>
  </si>
  <si>
    <t>Art</t>
  </si>
  <si>
    <t>INDIVIDUAL COMPETITION CHILDREN</t>
  </si>
  <si>
    <t>INDIVIDUAL COMPETITION JUNIORS</t>
  </si>
  <si>
    <t xml:space="preserve">Н - </t>
  </si>
  <si>
    <t xml:space="preserve">В - </t>
  </si>
  <si>
    <t>FEI DRESSAGE CDI W</t>
  </si>
  <si>
    <t xml:space="preserve">GRAND PRIX </t>
  </si>
  <si>
    <t xml:space="preserve">M - </t>
  </si>
  <si>
    <t>W/ЧР</t>
  </si>
  <si>
    <t>Sophia
Софья</t>
  </si>
  <si>
    <t>ANISCHCEVA
АНИЩЕВА</t>
  </si>
  <si>
    <t>SIR FLORETT
СИР ФЛОРЕТТ</t>
  </si>
  <si>
    <t>104CV32</t>
  </si>
  <si>
    <t>Anischeva S
Анищева С</t>
  </si>
  <si>
    <t>Spielberg
Спилберг</t>
  </si>
  <si>
    <t>SHARANGOVICH
ШАРАНГОВИЧ</t>
  </si>
  <si>
    <t>KARTSEVO HUMMER
КАРЦЕВО ХАММЕР</t>
  </si>
  <si>
    <t>105PD78</t>
  </si>
  <si>
    <t>Bronnikova N.
Бронникова Н.</t>
  </si>
  <si>
    <t>d.bay
т.гнед.</t>
  </si>
  <si>
    <t>Westpoiny
Вестпойнт</t>
  </si>
  <si>
    <t xml:space="preserve">Anastasiya Анастасия </t>
  </si>
  <si>
    <t>VOLKOVA
ВОЛКОВА</t>
  </si>
  <si>
    <t>ACAPULCO
АКАПУЛЬКО</t>
  </si>
  <si>
    <t xml:space="preserve"> 105JE79</t>
  </si>
  <si>
    <t>Volkova A
Волкова A.</t>
  </si>
  <si>
    <t>TRAK
трак.</t>
  </si>
  <si>
    <t>Bay
гнед</t>
  </si>
  <si>
    <t>Ravel
Равель</t>
  </si>
  <si>
    <t>W</t>
  </si>
  <si>
    <t>Ekaterina
Екатерина</t>
  </si>
  <si>
    <t>VOLONCHUNAS
ВОЛОНЧУНАС</t>
  </si>
  <si>
    <t>LOUISE LA BELLE
ЛУИЗА ЛА БЕЛЛА</t>
  </si>
  <si>
    <t>103HK44</t>
  </si>
  <si>
    <t>Buldenkova I.
Булденкова И.</t>
  </si>
  <si>
    <t>RHEIN
рейн.</t>
  </si>
  <si>
    <t>М/04
коб/04</t>
  </si>
  <si>
    <t>Louis Le Bon
Луис Ле Бон</t>
  </si>
  <si>
    <t>Larisa
Лариса</t>
  </si>
  <si>
    <t>BUSHINA
БУШИНА</t>
  </si>
  <si>
    <t>10031418</t>
  </si>
  <si>
    <t>JU JU
ДЖУ ДЖУ</t>
  </si>
  <si>
    <t>102ZA26</t>
  </si>
  <si>
    <t>Sokolova V.&amp;
Bushina L.</t>
  </si>
  <si>
    <t>Bay
гнедой</t>
  </si>
  <si>
    <t>Vdumchivy
Вдумчивый</t>
  </si>
  <si>
    <t>Katsiaryna
Екатерина</t>
  </si>
  <si>
    <t>YAFREMAVA
ЕФРЕМОВА</t>
  </si>
  <si>
    <t>BALTIMORE DEE
БАЛТИМОР ДИ</t>
  </si>
  <si>
    <t>105ES04</t>
  </si>
  <si>
    <t>Yafremava K.
Еаремова Е.</t>
  </si>
  <si>
    <t>BLR
Беларуссия</t>
  </si>
  <si>
    <t>M/11
мер/11</t>
  </si>
  <si>
    <t>Ludger Emke
Людгер Эмке</t>
  </si>
  <si>
    <t>VASILYEVA
ВАСИЛЬЕВА</t>
  </si>
  <si>
    <t>MADEIRA
МАДЕЙРА</t>
  </si>
  <si>
    <t>106EA99</t>
  </si>
  <si>
    <t>Vasileva E.
Васильева Е.</t>
  </si>
  <si>
    <t>WESTF
Вестф.</t>
  </si>
  <si>
    <t>M/08
коб/08</t>
  </si>
  <si>
    <t>DON BELISSIMO
ДОН БЕЛИССИМО</t>
  </si>
  <si>
    <t>106KZ11</t>
  </si>
  <si>
    <t>LBHA
латв.</t>
  </si>
  <si>
    <t>Charmeur
Шармур</t>
  </si>
  <si>
    <t>DANS AVEK LUI
ДАНС АВЭК ЛУИ</t>
  </si>
  <si>
    <t>105IN73</t>
  </si>
  <si>
    <t>OLDEN
Ольден</t>
  </si>
  <si>
    <t>Black
вороной</t>
  </si>
  <si>
    <t>Desperados
Десперадос</t>
  </si>
  <si>
    <t>Ala
Алла</t>
  </si>
  <si>
    <t>NIKANORAVA
НИКАНОРОВА</t>
  </si>
  <si>
    <t>ZABAVA
ЗАБАВА</t>
  </si>
  <si>
    <t>105ES69</t>
  </si>
  <si>
    <t>Mogilev regional equestrian olympic centre</t>
  </si>
  <si>
    <t>М/10
коб/10</t>
  </si>
  <si>
    <t>Zalim
Залим</t>
  </si>
  <si>
    <t>Aleksandra
Александра</t>
  </si>
  <si>
    <t>BEREZKINA
БЕРЕЗКИНА</t>
  </si>
  <si>
    <t xml:space="preserve"> LARRY CARLTON
ЛАРРИ КАРЛТОН</t>
  </si>
  <si>
    <t>103WK88</t>
  </si>
  <si>
    <t>BAVAR
бавар.тепл.</t>
  </si>
  <si>
    <t xml:space="preserve"> Landprinz
Лэндпринц</t>
  </si>
  <si>
    <t>Olga
Ольга</t>
  </si>
  <si>
    <t>AVANS
АВАНС</t>
  </si>
  <si>
    <t>102YV83</t>
  </si>
  <si>
    <t>Merкulova I.
Меркулова И.</t>
  </si>
  <si>
    <t>LATV 
Латв</t>
  </si>
  <si>
    <t>S/05
жер/05</t>
  </si>
  <si>
    <t>Aromat
Аромат</t>
  </si>
  <si>
    <t>VIVAT
ВИВАТ</t>
  </si>
  <si>
    <t>107EU74</t>
  </si>
  <si>
    <t>Vera
Вера</t>
  </si>
  <si>
    <t>KHALIKOVA
ХАЛИКОВА</t>
  </si>
  <si>
    <t>BAILEYS
БЕЙЛИЗ</t>
  </si>
  <si>
    <t>106PQ88</t>
  </si>
  <si>
    <t>Minaev A.
Минаев А.</t>
  </si>
  <si>
    <t>RWB
рус.верх.</t>
  </si>
  <si>
    <t>black.
ворон.</t>
  </si>
  <si>
    <t>Lotos
Лотос</t>
  </si>
  <si>
    <t>Volha
Ольга</t>
  </si>
  <si>
    <t>IHUMENTSAVA
ИГУМЕНЦЕВА</t>
  </si>
  <si>
    <t>ED KHARDI
ЭД ХАРДИ</t>
  </si>
  <si>
    <t>103MM52</t>
  </si>
  <si>
    <t>EC Levadiya
КЦ Левадия</t>
  </si>
  <si>
    <t>Earl
Эрл</t>
  </si>
  <si>
    <t>Tatiana
Татьяна</t>
  </si>
  <si>
    <t>DOROFEEVA
ДОРОФЕЕВА</t>
  </si>
  <si>
    <t>OLKHARD
ОЛЬХАРД</t>
  </si>
  <si>
    <t>107EF21</t>
  </si>
  <si>
    <t>Dorofeeva T
Дорофеева Т</t>
  </si>
  <si>
    <t>TRAK
Трак.</t>
  </si>
  <si>
    <t>Horgen
Хорген</t>
  </si>
  <si>
    <t>EMANDO
ЭМАНДО</t>
  </si>
  <si>
    <t>104HV33</t>
  </si>
  <si>
    <t>Delatio
Делатио</t>
  </si>
  <si>
    <t>IRDYNCHEEVA
ИРДЫНЧЕЕВА</t>
  </si>
  <si>
    <t>EHRENFIRST
ЭРЕНФЕРСТ</t>
  </si>
  <si>
    <t>104CA93</t>
  </si>
  <si>
    <t>Irdyncheeva M.
Ирдынчеева М.</t>
  </si>
  <si>
    <t>WESTF
Вестф</t>
  </si>
  <si>
    <t>S/11
жер/11</t>
  </si>
  <si>
    <t>Erenpar
Эренпар</t>
  </si>
  <si>
    <t>BRIG
БРИГ</t>
  </si>
  <si>
    <t>104UI03</t>
  </si>
  <si>
    <t>Anisimova O.
Анисимова О</t>
  </si>
  <si>
    <t>RUS WB 
РВП</t>
  </si>
  <si>
    <t xml:space="preserve">Brown 
карак. </t>
  </si>
  <si>
    <t>Balagur
Балагур</t>
  </si>
  <si>
    <t>Alena
Алена</t>
  </si>
  <si>
    <t>DIKMAROVA
ДИКМАРОВА</t>
  </si>
  <si>
    <t>KRAP LAG
КРАП ЛАГ</t>
  </si>
  <si>
    <t xml:space="preserve"> 106NC64</t>
  </si>
  <si>
    <t>Popov M.
Попов М.</t>
  </si>
  <si>
    <t>Trotter Orlov
Орл.рыс.</t>
  </si>
  <si>
    <t>Grey 
серый</t>
  </si>
  <si>
    <t>Rubin
Рубин</t>
  </si>
  <si>
    <t>Stanislav
Станислав</t>
  </si>
  <si>
    <t>CHEREDNICHENKO
ЧЕРЕДНИЧЕНКО</t>
  </si>
  <si>
    <t>TOP FEIVEL
ТОП ФАЙВЕЛЬ</t>
  </si>
  <si>
    <t>105UR23</t>
  </si>
  <si>
    <t>Danilina A
Данилина А</t>
  </si>
  <si>
    <t>Florentciano
Флоренциано</t>
  </si>
  <si>
    <t>Nataliya
Наталия</t>
  </si>
  <si>
    <t>DOVGYALLO-GETZ
ДОВГЯЛЛО-ГЕЦ</t>
  </si>
  <si>
    <t>LATINO
ЛАТИНО</t>
  </si>
  <si>
    <t>104HO24</t>
  </si>
  <si>
    <t>Getz V
Гец В</t>
  </si>
  <si>
    <t>POL WB
Пол.тепл.</t>
  </si>
  <si>
    <t>Вay
гнедой</t>
  </si>
  <si>
    <t>Caretino K  Каретино</t>
  </si>
  <si>
    <t>KUTSOBINA
КУЦОБИНА</t>
  </si>
  <si>
    <t>FOREVER DBG
ФОРЭВЕР ДБГ</t>
  </si>
  <si>
    <t xml:space="preserve"> 106AE90</t>
  </si>
  <si>
    <t>Vivaldi
Вивальди</t>
  </si>
  <si>
    <t>Ksenia 
Ксения</t>
  </si>
  <si>
    <t>ERSHOVA
ЕРШОВА</t>
  </si>
  <si>
    <t>EL CAPONE G
ЭЛЬ КАПОНЕ ДЖИ</t>
  </si>
  <si>
    <t>105GN18</t>
  </si>
  <si>
    <t xml:space="preserve"> Van Gogh
Ван гог</t>
  </si>
  <si>
    <t>FREESTYLE TEST JUNIORS</t>
  </si>
  <si>
    <t>13 June 2021</t>
  </si>
  <si>
    <t>FEI DRESSAGE CDI2*</t>
  </si>
  <si>
    <t xml:space="preserve">FREESTYLE TEST INTERMEDIATE I </t>
  </si>
  <si>
    <t>FREESTYLE TEST GRAND PRIX level</t>
  </si>
</sst>
</file>

<file path=xl/styles.xml><?xml version="1.0" encoding="utf-8"?>
<styleSheet xmlns="http://schemas.openxmlformats.org/spreadsheetml/2006/main">
  <numFmts count="13">
    <numFmt numFmtId="43" formatCode="_-* #,##0.00\ _р_._-;\-* #,##0.00\ _р_._-;_-* &quot;-&quot;??\ _р_._-;_-@_-"/>
    <numFmt numFmtId="164" formatCode="0.0"/>
    <numFmt numFmtId="165" formatCode="0.000"/>
    <numFmt numFmtId="166" formatCode="_-* #,##0.00&quot;р.&quot;_-;\-* #,##0.00&quot;р.&quot;_-;_-* &quot;-&quot;??&quot;р.&quot;_-;_-@_-"/>
    <numFmt numFmtId="167" formatCode="_(\$* #,##0.00_);_(\$* \(#,##0.00\);_(\$* \-??_);_(@_)"/>
    <numFmt numFmtId="168" formatCode="_-* #,##0.00&quot;р.&quot;_-;\-* #,##0.00&quot;р.&quot;_-;_-* \-??&quot;р.&quot;_-;_-@_-"/>
    <numFmt numFmtId="169" formatCode="_(&quot;$&quot;* #,##0.00_);_(&quot;$&quot;* \(#,##0.00\);_(&quot;$&quot;* &quot;-&quot;??_);_(@_)"/>
    <numFmt numFmtId="170" formatCode="&quot;SFr.&quot;\ #,##0;&quot;SFr.&quot;\ \-#,##0"/>
    <numFmt numFmtId="171" formatCode="_ &quot;SFr.&quot;\ * #,##0.00_ ;_ &quot;SFr.&quot;\ * \-#,##0.00_ ;_ &quot;SFr.&quot;\ * &quot;-&quot;??_ ;_ @_ "/>
    <numFmt numFmtId="172" formatCode="_-* #,##0\ &quot;SFr.&quot;_-;\-* #,##0\ &quot;SFr.&quot;_-;_-* &quot;-&quot;\ &quot;SFr.&quot;_-;_-@_-"/>
    <numFmt numFmtId="173" formatCode="_-* #,##0.00_р_._-;\-* #,##0.00_р_._-;_-* \-??_р_._-;_-@_-"/>
    <numFmt numFmtId="174" formatCode="_(* #,##0.00_);_(* \(#,##0.00\);_(* &quot;-&quot;??_);_(@_)"/>
    <numFmt numFmtId="175" formatCode="_-* #,##0.00_р_._-;\-* #,##0.00_р_._-;_-* &quot;-&quot;??_р_._-;_-@_-"/>
  </numFmts>
  <fonts count="89">
    <font>
      <sz val="10"/>
      <name val="Arial Cyr"/>
      <charset val="204"/>
    </font>
    <font>
      <sz val="10"/>
      <name val="Arial Cyr"/>
      <charset val="204"/>
    </font>
    <font>
      <b/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name val="Verdana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28"/>
      <name val="Times New Roman"/>
      <family val="1"/>
      <charset val="204"/>
    </font>
    <font>
      <b/>
      <sz val="16"/>
      <name val="Verdana"/>
      <family val="2"/>
      <charset val="204"/>
    </font>
    <font>
      <i/>
      <sz val="16"/>
      <name val="Times New Roman"/>
      <family val="1"/>
      <charset val="204"/>
    </font>
    <font>
      <sz val="16"/>
      <name val="Verdana"/>
      <family val="2"/>
      <charset val="204"/>
    </font>
    <font>
      <i/>
      <sz val="16"/>
      <name val="Verdana"/>
      <family val="2"/>
      <charset val="204"/>
    </font>
    <font>
      <i/>
      <sz val="12"/>
      <name val="Verdana"/>
      <family val="2"/>
      <charset val="204"/>
    </font>
    <font>
      <sz val="14"/>
      <name val="Verdana"/>
      <family val="2"/>
      <charset val="204"/>
    </font>
    <font>
      <sz val="18"/>
      <name val="Verdana"/>
      <family val="2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Verdana"/>
      <family val="2"/>
      <charset val="204"/>
    </font>
    <font>
      <sz val="12"/>
      <name val="Verdana"/>
      <family val="2"/>
      <charset val="204"/>
    </font>
    <font>
      <sz val="8"/>
      <name val="Verdana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sz val="11"/>
      <name val="Verdana"/>
      <family val="2"/>
      <charset val="204"/>
    </font>
    <font>
      <b/>
      <sz val="14"/>
      <name val="Verdana"/>
      <family val="2"/>
      <charset val="204"/>
    </font>
    <font>
      <b/>
      <i/>
      <sz val="16"/>
      <name val="Verdana"/>
      <family val="2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77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/>
    <xf numFmtId="0" fontId="15" fillId="0" borderId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2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3" borderId="0" applyNumberFormat="0" applyBorder="0" applyAlignment="0" applyProtection="0"/>
    <xf numFmtId="0" fontId="32" fillId="1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4" borderId="0" applyNumberFormat="0" applyBorder="0" applyAlignment="0" applyProtection="0"/>
    <xf numFmtId="0" fontId="34" fillId="7" borderId="1" applyNumberFormat="0" applyAlignment="0" applyProtection="0"/>
    <xf numFmtId="0" fontId="34" fillId="26" borderId="1" applyNumberFormat="0" applyAlignment="0" applyProtection="0"/>
    <xf numFmtId="0" fontId="34" fillId="7" borderId="1" applyNumberFormat="0" applyAlignment="0" applyProtection="0"/>
    <xf numFmtId="0" fontId="35" fillId="27" borderId="2" applyNumberFormat="0" applyAlignment="0" applyProtection="0"/>
    <xf numFmtId="0" fontId="35" fillId="28" borderId="2" applyNumberFormat="0" applyAlignment="0" applyProtection="0"/>
    <xf numFmtId="0" fontId="35" fillId="27" borderId="2" applyNumberFormat="0" applyAlignment="0" applyProtection="0"/>
    <xf numFmtId="0" fontId="36" fillId="27" borderId="1" applyNumberFormat="0" applyAlignment="0" applyProtection="0"/>
    <xf numFmtId="0" fontId="36" fillId="28" borderId="1" applyNumberFormat="0" applyAlignment="0" applyProtection="0"/>
    <xf numFmtId="0" fontId="36" fillId="27" borderId="1" applyNumberFormat="0" applyAlignment="0" applyProtection="0"/>
    <xf numFmtId="166" fontId="31" fillId="0" borderId="0" applyFont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166" fontId="31" fillId="0" borderId="0" applyFont="0" applyFill="0" applyBorder="0" applyAlignment="0" applyProtection="0"/>
    <xf numFmtId="168" fontId="37" fillId="0" borderId="0" applyFill="0" applyBorder="0" applyAlignment="0" applyProtection="0"/>
    <xf numFmtId="166" fontId="3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7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166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7" fillId="0" borderId="0" applyFill="0" applyBorder="0" applyAlignment="0" applyProtection="0"/>
    <xf numFmtId="168" fontId="15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7" fillId="0" borderId="0" applyFill="0" applyBorder="0" applyAlignment="0" applyProtection="0"/>
    <xf numFmtId="168" fontId="15" fillId="0" borderId="0" applyFill="0" applyBorder="0" applyAlignment="0" applyProtection="0"/>
    <xf numFmtId="166" fontId="1" fillId="0" borderId="0" applyFont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71" fontId="37" fillId="0" borderId="0" applyFill="0" applyBorder="0" applyAlignment="0" applyProtection="0"/>
    <xf numFmtId="167" fontId="37" fillId="0" borderId="0" applyFill="0" applyBorder="0" applyAlignment="0" applyProtection="0"/>
    <xf numFmtId="172" fontId="37" fillId="0" borderId="0" applyFill="0" applyBorder="0" applyAlignment="0" applyProtection="0"/>
    <xf numFmtId="172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6" fontId="1" fillId="0" borderId="0" applyFont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0" fontId="37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6" fontId="31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8" fontId="33" fillId="0" borderId="0" applyFill="0" applyBorder="0" applyAlignment="0" applyProtection="0"/>
    <xf numFmtId="166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6" fontId="31" fillId="0" borderId="0" applyFont="0" applyFill="0" applyBorder="0" applyAlignment="0" applyProtection="0"/>
    <xf numFmtId="168" fontId="33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6" fontId="8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37" fillId="0" borderId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167" fontId="37" fillId="0" borderId="0" applyFill="0" applyBorder="0" applyAlignment="0" applyProtection="0"/>
    <xf numFmtId="167" fontId="37" fillId="0" borderId="0" applyFill="0" applyBorder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4" fillId="29" borderId="7" applyNumberFormat="0" applyAlignment="0" applyProtection="0"/>
    <xf numFmtId="0" fontId="44" fillId="30" borderId="7" applyNumberFormat="0" applyAlignment="0" applyProtection="0"/>
    <xf numFmtId="0" fontId="44" fillId="29" borderId="7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8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3" fillId="0" borderId="0"/>
    <xf numFmtId="0" fontId="39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33" fillId="0" borderId="0"/>
    <xf numFmtId="0" fontId="33" fillId="0" borderId="0"/>
    <xf numFmtId="0" fontId="1" fillId="0" borderId="0"/>
    <xf numFmtId="0" fontId="15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33" fillId="0" borderId="0"/>
    <xf numFmtId="0" fontId="15" fillId="0" borderId="0"/>
    <xf numFmtId="0" fontId="3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33" fillId="0" borderId="0"/>
    <xf numFmtId="0" fontId="39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5" fillId="0" borderId="0"/>
    <xf numFmtId="0" fontId="15" fillId="0" borderId="0"/>
    <xf numFmtId="0" fontId="33" fillId="0" borderId="0"/>
    <xf numFmtId="0" fontId="15" fillId="0" borderId="0"/>
    <xf numFmtId="0" fontId="84" fillId="0" borderId="0"/>
    <xf numFmtId="0" fontId="84" fillId="0" borderId="0"/>
    <xf numFmtId="0" fontId="1" fillId="0" borderId="0"/>
    <xf numFmtId="0" fontId="47" fillId="0" borderId="0"/>
    <xf numFmtId="0" fontId="33" fillId="0" borderId="0"/>
    <xf numFmtId="0" fontId="83" fillId="0" borderId="0"/>
    <xf numFmtId="0" fontId="37" fillId="0" borderId="0"/>
    <xf numFmtId="0" fontId="83" fillId="0" borderId="0"/>
    <xf numFmtId="0" fontId="83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7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31" fillId="0" borderId="0"/>
    <xf numFmtId="0" fontId="84" fillId="0" borderId="0"/>
    <xf numFmtId="0" fontId="85" fillId="0" borderId="0"/>
    <xf numFmtId="0" fontId="83" fillId="0" borderId="0"/>
    <xf numFmtId="0" fontId="15" fillId="0" borderId="0"/>
    <xf numFmtId="0" fontId="15" fillId="0" borderId="0"/>
    <xf numFmtId="0" fontId="83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5" fillId="0" borderId="0"/>
    <xf numFmtId="0" fontId="1" fillId="0" borderId="0"/>
    <xf numFmtId="0" fontId="1" fillId="0" borderId="0"/>
    <xf numFmtId="0" fontId="48" fillId="3" borderId="0" applyNumberFormat="0" applyBorder="0" applyAlignment="0" applyProtection="0"/>
    <xf numFmtId="0" fontId="48" fillId="3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34" borderId="8" applyNumberFormat="0" applyFont="0" applyAlignment="0" applyProtection="0"/>
    <xf numFmtId="0" fontId="15" fillId="35" borderId="8" applyNumberFormat="0" applyAlignment="0" applyProtection="0"/>
    <xf numFmtId="0" fontId="15" fillId="35" borderId="8" applyNumberFormat="0" applyAlignment="0" applyProtection="0"/>
    <xf numFmtId="0" fontId="15" fillId="34" borderId="8" applyNumberFormat="0" applyFont="0" applyAlignment="0" applyProtection="0"/>
    <xf numFmtId="9" fontId="5" fillId="0" borderId="0" applyFill="0" applyBorder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173" fontId="37" fillId="0" borderId="0" applyFill="0" applyBorder="0" applyAlignment="0" applyProtection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36" borderId="0" applyNumberFormat="0" applyBorder="0" applyAlignment="0" applyProtection="0"/>
    <xf numFmtId="0" fontId="52" fillId="4" borderId="0" applyNumberFormat="0" applyBorder="0" applyAlignment="0" applyProtection="0"/>
  </cellStyleXfs>
  <cellXfs count="276">
    <xf numFmtId="0" fontId="0" fillId="0" borderId="0" xfId="0"/>
    <xf numFmtId="0" fontId="3" fillId="0" borderId="0" xfId="0" applyFont="1" applyFill="1" applyAlignment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/>
    <xf numFmtId="0" fontId="8" fillId="0" borderId="0" xfId="0" applyFont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514" applyFont="1" applyFill="1" applyAlignment="1">
      <alignment vertical="center"/>
    </xf>
    <xf numFmtId="0" fontId="16" fillId="0" borderId="0" xfId="0" applyFont="1" applyBorder="1" applyAlignment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/>
    <xf numFmtId="49" fontId="16" fillId="0" borderId="10" xfId="0" applyNumberFormat="1" applyFont="1" applyBorder="1" applyAlignment="1"/>
    <xf numFmtId="49" fontId="16" fillId="0" borderId="10" xfId="0" applyNumberFormat="1" applyFont="1" applyBorder="1" applyAlignment="1">
      <alignment horizontal="right"/>
    </xf>
    <xf numFmtId="0" fontId="16" fillId="0" borderId="0" xfId="0" applyFont="1" applyAlignment="1"/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90" wrapText="1"/>
    </xf>
    <xf numFmtId="1" fontId="20" fillId="0" borderId="12" xfId="0" applyNumberFormat="1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514" applyFont="1" applyFill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/>
    </xf>
    <xf numFmtId="165" fontId="22" fillId="0" borderId="11" xfId="651" applyNumberFormat="1" applyFont="1" applyFill="1" applyBorder="1" applyAlignment="1" applyProtection="1">
      <alignment horizontal="center" vertical="center" wrapText="1"/>
      <protection locked="0"/>
    </xf>
    <xf numFmtId="1" fontId="23" fillId="0" borderId="12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/>
    <xf numFmtId="0" fontId="11" fillId="0" borderId="0" xfId="0" applyFont="1" applyFill="1" applyAlignment="1">
      <alignment horizontal="center" vertical="center"/>
    </xf>
    <xf numFmtId="0" fontId="5" fillId="0" borderId="11" xfId="514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5" fillId="0" borderId="11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/>
    <xf numFmtId="0" fontId="21" fillId="0" borderId="0" xfId="0" applyFont="1"/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Fill="1" applyAlignment="1"/>
    <xf numFmtId="0" fontId="5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8" fillId="0" borderId="11" xfId="0" applyFont="1" applyFill="1" applyBorder="1" applyAlignment="1">
      <alignment horizontal="left" vertical="center" wrapText="1"/>
    </xf>
    <xf numFmtId="0" fontId="28" fillId="0" borderId="11" xfId="514" applyFont="1" applyFill="1" applyBorder="1" applyAlignment="1">
      <alignment horizontal="center" vertical="center" wrapText="1"/>
    </xf>
    <xf numFmtId="0" fontId="28" fillId="0" borderId="11" xfId="653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8" fillId="0" borderId="11" xfId="217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" fillId="0" borderId="11" xfId="514" applyFont="1" applyFill="1" applyBorder="1" applyAlignment="1">
      <alignment vertical="center" wrapText="1"/>
    </xf>
    <xf numFmtId="0" fontId="54" fillId="0" borderId="11" xfId="514" applyFont="1" applyFill="1" applyBorder="1" applyAlignment="1">
      <alignment horizontal="center" vertical="center" wrapText="1"/>
    </xf>
    <xf numFmtId="0" fontId="5" fillId="0" borderId="11" xfId="514" applyFont="1" applyFill="1" applyBorder="1" applyAlignment="1">
      <alignment horizontal="left" vertical="center" wrapText="1"/>
    </xf>
    <xf numFmtId="49" fontId="5" fillId="0" borderId="11" xfId="514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1" fontId="56" fillId="0" borderId="1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Fill="1"/>
    <xf numFmtId="0" fontId="5" fillId="0" borderId="0" xfId="652" applyFont="1" applyBorder="1"/>
    <xf numFmtId="0" fontId="58" fillId="0" borderId="0" xfId="652" applyFont="1" applyAlignment="1">
      <alignment horizontal="center" vertical="center"/>
    </xf>
    <xf numFmtId="0" fontId="58" fillId="0" borderId="0" xfId="652" applyFont="1" applyAlignment="1">
      <alignment horizontal="right" vertical="center"/>
    </xf>
    <xf numFmtId="0" fontId="60" fillId="0" borderId="0" xfId="652" applyFont="1" applyAlignment="1">
      <alignment horizontal="left" vertical="center"/>
    </xf>
    <xf numFmtId="0" fontId="5" fillId="0" borderId="0" xfId="652" applyFont="1"/>
    <xf numFmtId="0" fontId="61" fillId="0" borderId="0" xfId="652" applyFont="1" applyAlignment="1">
      <alignment horizontal="center" vertical="center"/>
    </xf>
    <xf numFmtId="0" fontId="63" fillId="0" borderId="0" xfId="652" applyFont="1" applyBorder="1" applyAlignment="1"/>
    <xf numFmtId="0" fontId="64" fillId="0" borderId="0" xfId="652" applyFont="1"/>
    <xf numFmtId="0" fontId="65" fillId="0" borderId="0" xfId="652" applyFont="1" applyBorder="1"/>
    <xf numFmtId="49" fontId="16" fillId="0" borderId="0" xfId="0" applyNumberFormat="1" applyFont="1" applyBorder="1" applyAlignment="1">
      <alignment horizontal="right"/>
    </xf>
    <xf numFmtId="49" fontId="59" fillId="0" borderId="0" xfId="0" applyNumberFormat="1" applyFont="1" applyBorder="1" applyAlignment="1">
      <alignment horizontal="right"/>
    </xf>
    <xf numFmtId="0" fontId="67" fillId="0" borderId="35" xfId="652" applyFont="1" applyBorder="1" applyAlignment="1">
      <alignment horizontal="center" vertical="center" wrapText="1"/>
    </xf>
    <xf numFmtId="0" fontId="67" fillId="0" borderId="36" xfId="652" applyFont="1" applyBorder="1" applyAlignment="1">
      <alignment horizontal="center" vertical="center" wrapText="1"/>
    </xf>
    <xf numFmtId="0" fontId="67" fillId="0" borderId="38" xfId="652" applyFont="1" applyBorder="1" applyAlignment="1">
      <alignment horizontal="center" vertical="center" textRotation="90"/>
    </xf>
    <xf numFmtId="0" fontId="28" fillId="0" borderId="11" xfId="0" applyNumberFormat="1" applyFont="1" applyFill="1" applyBorder="1" applyAlignment="1">
      <alignment horizontal="center" vertical="center"/>
    </xf>
    <xf numFmtId="2" fontId="68" fillId="0" borderId="12" xfId="652" applyNumberFormat="1" applyFont="1" applyBorder="1" applyAlignment="1">
      <alignment horizontal="center" vertical="center" wrapText="1"/>
    </xf>
    <xf numFmtId="165" fontId="66" fillId="0" borderId="12" xfId="652" applyNumberFormat="1" applyFont="1" applyBorder="1" applyAlignment="1">
      <alignment horizontal="center" vertical="center"/>
    </xf>
    <xf numFmtId="1" fontId="5" fillId="0" borderId="12" xfId="478" applyNumberFormat="1" applyFont="1" applyFill="1" applyBorder="1" applyAlignment="1">
      <alignment horizontal="center" vertical="center" wrapText="1"/>
    </xf>
    <xf numFmtId="165" fontId="9" fillId="0" borderId="12" xfId="652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/>
    </xf>
    <xf numFmtId="165" fontId="66" fillId="0" borderId="11" xfId="652" applyNumberFormat="1" applyFont="1" applyBorder="1" applyAlignment="1">
      <alignment horizontal="center" vertical="center"/>
    </xf>
    <xf numFmtId="1" fontId="5" fillId="0" borderId="11" xfId="478" applyNumberFormat="1" applyFont="1" applyFill="1" applyBorder="1" applyAlignment="1">
      <alignment horizontal="center" vertical="center" wrapText="1"/>
    </xf>
    <xf numFmtId="0" fontId="69" fillId="0" borderId="0" xfId="478" applyFont="1" applyFill="1" applyBorder="1" applyAlignment="1">
      <alignment horizontal="center" vertical="center"/>
    </xf>
    <xf numFmtId="0" fontId="70" fillId="0" borderId="0" xfId="478" applyFont="1" applyFill="1" applyBorder="1" applyAlignment="1">
      <alignment horizontal="center" vertical="center"/>
    </xf>
    <xf numFmtId="1" fontId="70" fillId="0" borderId="0" xfId="478" applyNumberFormat="1" applyFont="1" applyFill="1" applyBorder="1" applyAlignment="1">
      <alignment horizontal="center" vertical="center" wrapText="1"/>
    </xf>
    <xf numFmtId="0" fontId="22" fillId="0" borderId="0" xfId="478" applyFont="1" applyFill="1" applyBorder="1" applyAlignment="1">
      <alignment vertical="center" wrapText="1"/>
    </xf>
    <xf numFmtId="0" fontId="22" fillId="0" borderId="0" xfId="478" applyFont="1" applyFill="1" applyBorder="1" applyAlignment="1">
      <alignment horizontal="left" vertical="center" wrapText="1"/>
    </xf>
    <xf numFmtId="0" fontId="70" fillId="0" borderId="0" xfId="478" applyFont="1" applyFill="1" applyBorder="1" applyAlignment="1">
      <alignment horizontal="center" vertical="center" wrapText="1"/>
    </xf>
    <xf numFmtId="49" fontId="22" fillId="0" borderId="0" xfId="478" applyNumberFormat="1" applyFont="1" applyFill="1" applyBorder="1" applyAlignment="1">
      <alignment horizontal="left" vertical="center" wrapText="1"/>
    </xf>
    <xf numFmtId="0" fontId="70" fillId="0" borderId="0" xfId="653" applyFont="1" applyFill="1" applyBorder="1" applyAlignment="1">
      <alignment horizontal="center" vertical="center" wrapText="1"/>
    </xf>
    <xf numFmtId="0" fontId="71" fillId="0" borderId="0" xfId="478" applyFont="1" applyFill="1" applyBorder="1" applyAlignment="1">
      <alignment horizontal="center" vertical="center" wrapText="1"/>
    </xf>
    <xf numFmtId="2" fontId="72" fillId="0" borderId="0" xfId="652" applyNumberFormat="1" applyFont="1" applyBorder="1" applyAlignment="1">
      <alignment horizontal="center" vertical="center" wrapText="1"/>
    </xf>
    <xf numFmtId="2" fontId="73" fillId="0" borderId="0" xfId="652" applyNumberFormat="1" applyFont="1" applyBorder="1" applyAlignment="1">
      <alignment horizontal="center" vertical="center"/>
    </xf>
    <xf numFmtId="1" fontId="72" fillId="0" borderId="0" xfId="478" applyNumberFormat="1" applyFont="1" applyFill="1" applyBorder="1" applyAlignment="1">
      <alignment horizontal="center" vertical="center" wrapText="1"/>
    </xf>
    <xf numFmtId="2" fontId="74" fillId="0" borderId="0" xfId="652" applyNumberFormat="1" applyFont="1" applyBorder="1" applyAlignment="1">
      <alignment horizontal="center" vertical="center"/>
    </xf>
    <xf numFmtId="2" fontId="69" fillId="0" borderId="0" xfId="652" applyNumberFormat="1" applyFont="1" applyBorder="1" applyAlignment="1">
      <alignment horizontal="center" vertical="center"/>
    </xf>
    <xf numFmtId="0" fontId="75" fillId="0" borderId="0" xfId="652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76" fillId="0" borderId="0" xfId="652" applyFont="1" applyAlignment="1">
      <alignment horizontal="center"/>
    </xf>
    <xf numFmtId="2" fontId="69" fillId="0" borderId="0" xfId="652" applyNumberFormat="1" applyFont="1" applyAlignment="1">
      <alignment horizontal="center"/>
    </xf>
    <xf numFmtId="0" fontId="72" fillId="0" borderId="0" xfId="652" applyFont="1"/>
    <xf numFmtId="2" fontId="72" fillId="0" borderId="0" xfId="652" applyNumberFormat="1" applyFont="1"/>
    <xf numFmtId="0" fontId="13" fillId="0" borderId="0" xfId="652" applyFont="1" applyAlignment="1">
      <alignment wrapText="1"/>
    </xf>
    <xf numFmtId="2" fontId="5" fillId="0" borderId="0" xfId="652" applyNumberFormat="1" applyFont="1"/>
    <xf numFmtId="0" fontId="77" fillId="0" borderId="0" xfId="652" applyFont="1"/>
    <xf numFmtId="0" fontId="77" fillId="0" borderId="0" xfId="652" applyFont="1" applyBorder="1"/>
    <xf numFmtId="2" fontId="10" fillId="0" borderId="0" xfId="652" applyNumberFormat="1" applyFont="1" applyBorder="1" applyAlignment="1">
      <alignment horizontal="center"/>
    </xf>
    <xf numFmtId="2" fontId="78" fillId="0" borderId="0" xfId="652" applyNumberFormat="1" applyFont="1" applyBorder="1" applyAlignment="1">
      <alignment horizontal="center"/>
    </xf>
    <xf numFmtId="2" fontId="79" fillId="0" borderId="0" xfId="652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8" fillId="0" borderId="11" xfId="514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" fontId="81" fillId="0" borderId="12" xfId="0" applyNumberFormat="1" applyFont="1" applyBorder="1" applyAlignment="1">
      <alignment horizontal="center" vertical="center" wrapText="1"/>
    </xf>
    <xf numFmtId="165" fontId="82" fillId="0" borderId="11" xfId="651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514" applyFont="1" applyFill="1" applyBorder="1" applyAlignment="1">
      <alignment horizontal="left" vertical="center" wrapText="1"/>
    </xf>
    <xf numFmtId="49" fontId="28" fillId="0" borderId="11" xfId="514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5" fillId="0" borderId="11" xfId="217" applyFont="1" applyFill="1" applyBorder="1" applyAlignment="1">
      <alignment vertical="center" wrapText="1"/>
    </xf>
    <xf numFmtId="0" fontId="5" fillId="0" borderId="11" xfId="217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11" xfId="0" applyFont="1" applyFill="1" applyBorder="1" applyAlignment="1">
      <alignment horizontal="center" vertical="center" textRotation="90"/>
    </xf>
    <xf numFmtId="0" fontId="19" fillId="0" borderId="13" xfId="0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textRotation="90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9" fillId="0" borderId="27" xfId="0" applyFont="1" applyFill="1" applyBorder="1" applyAlignment="1">
      <alignment horizontal="center" vertical="center" textRotation="90"/>
    </xf>
    <xf numFmtId="0" fontId="19" fillId="0" borderId="36" xfId="0" applyFont="1" applyFill="1" applyBorder="1" applyAlignment="1">
      <alignment horizontal="center" vertical="center" textRotation="90"/>
    </xf>
    <xf numFmtId="0" fontId="5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9" fillId="0" borderId="0" xfId="0" applyFont="1" applyAlignment="1">
      <alignment horizontal="left" vertical="center" wrapText="1"/>
    </xf>
    <xf numFmtId="0" fontId="62" fillId="0" borderId="0" xfId="652" applyFont="1" applyBorder="1" applyAlignment="1">
      <alignment horizontal="left"/>
    </xf>
    <xf numFmtId="0" fontId="19" fillId="0" borderId="25" xfId="0" applyFont="1" applyFill="1" applyBorder="1" applyAlignment="1">
      <alignment horizontal="center" vertical="center" textRotation="90"/>
    </xf>
    <xf numFmtId="0" fontId="19" fillId="0" borderId="34" xfId="0" applyFont="1" applyFill="1" applyBorder="1" applyAlignment="1">
      <alignment horizontal="center" vertical="center" textRotation="90"/>
    </xf>
    <xf numFmtId="0" fontId="19" fillId="0" borderId="26" xfId="0" applyFont="1" applyFill="1" applyBorder="1" applyAlignment="1">
      <alignment horizontal="center" vertical="center" textRotation="90"/>
    </xf>
    <xf numFmtId="0" fontId="19" fillId="0" borderId="35" xfId="0" applyFont="1" applyFill="1" applyBorder="1" applyAlignment="1">
      <alignment horizontal="center" vertical="center" textRotation="90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66" fillId="0" borderId="28" xfId="652" applyFont="1" applyBorder="1" applyAlignment="1">
      <alignment horizontal="center" vertical="center" wrapText="1"/>
    </xf>
    <xf numFmtId="0" fontId="66" fillId="0" borderId="37" xfId="652" applyFont="1" applyBorder="1" applyAlignment="1">
      <alignment horizontal="center" vertical="center" wrapText="1"/>
    </xf>
    <xf numFmtId="0" fontId="66" fillId="0" borderId="33" xfId="652" applyFont="1" applyBorder="1" applyAlignment="1">
      <alignment horizontal="center" vertical="center" wrapText="1"/>
    </xf>
    <xf numFmtId="0" fontId="66" fillId="0" borderId="40" xfId="652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19" fillId="0" borderId="30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66" fillId="0" borderId="31" xfId="652" applyFont="1" applyBorder="1" applyAlignment="1">
      <alignment horizontal="center" vertical="center"/>
    </xf>
    <xf numFmtId="0" fontId="66" fillId="0" borderId="32" xfId="652" applyFont="1" applyBorder="1" applyAlignment="1">
      <alignment horizontal="center" vertical="center"/>
    </xf>
    <xf numFmtId="0" fontId="66" fillId="0" borderId="26" xfId="652" applyFont="1" applyBorder="1" applyAlignment="1">
      <alignment horizontal="center" vertical="center"/>
    </xf>
    <xf numFmtId="0" fontId="66" fillId="0" borderId="29" xfId="652" applyFont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textRotation="2"/>
    </xf>
    <xf numFmtId="0" fontId="19" fillId="0" borderId="39" xfId="0" applyFont="1" applyFill="1" applyBorder="1" applyAlignment="1">
      <alignment horizontal="center" vertical="center" textRotation="2"/>
    </xf>
    <xf numFmtId="0" fontId="19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19" fillId="0" borderId="22" xfId="0" applyFont="1" applyFill="1" applyBorder="1" applyAlignment="1">
      <alignment horizontal="center" vertical="center" textRotation="90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/>
    </xf>
    <xf numFmtId="0" fontId="80" fillId="0" borderId="11" xfId="0" applyFont="1" applyFill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67" fillId="0" borderId="36" xfId="652" applyFont="1" applyBorder="1" applyAlignment="1">
      <alignment horizontal="center" vertical="center" textRotation="90"/>
    </xf>
    <xf numFmtId="0" fontId="75" fillId="0" borderId="41" xfId="478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/>
    </xf>
    <xf numFmtId="49" fontId="29" fillId="0" borderId="11" xfId="514" applyNumberFormat="1" applyFont="1" applyFill="1" applyBorder="1" applyAlignment="1">
      <alignment horizontal="left" vertical="center" wrapText="1"/>
    </xf>
    <xf numFmtId="0" fontId="75" fillId="0" borderId="42" xfId="478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514" applyFont="1" applyFill="1" applyBorder="1" applyAlignment="1">
      <alignment vertical="center" wrapText="1"/>
    </xf>
    <xf numFmtId="0" fontId="29" fillId="0" borderId="11" xfId="514" applyFont="1" applyFill="1" applyBorder="1" applyAlignment="1">
      <alignment horizontal="center" vertical="center" wrapText="1"/>
    </xf>
    <xf numFmtId="0" fontId="75" fillId="0" borderId="0" xfId="652" applyFont="1" applyAlignment="1">
      <alignment horizontal="right" vertical="center"/>
    </xf>
    <xf numFmtId="0" fontId="86" fillId="0" borderId="0" xfId="0" applyFont="1" applyAlignment="1">
      <alignment vertical="center"/>
    </xf>
    <xf numFmtId="0" fontId="66" fillId="0" borderId="0" xfId="0" applyFont="1"/>
    <xf numFmtId="0" fontId="75" fillId="0" borderId="0" xfId="652" applyFont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75" fillId="0" borderId="25" xfId="478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8" fillId="0" borderId="27" xfId="0" applyNumberFormat="1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7" xfId="514" applyFont="1" applyFill="1" applyBorder="1" applyAlignment="1">
      <alignment horizontal="center" vertical="center" wrapText="1"/>
    </xf>
    <xf numFmtId="2" fontId="88" fillId="0" borderId="27" xfId="652" applyNumberFormat="1" applyFont="1" applyBorder="1" applyAlignment="1">
      <alignment horizontal="center" vertical="center" wrapText="1"/>
    </xf>
    <xf numFmtId="165" fontId="66" fillId="0" borderId="27" xfId="652" applyNumberFormat="1" applyFont="1" applyBorder="1" applyAlignment="1">
      <alignment horizontal="center" vertical="center"/>
    </xf>
    <xf numFmtId="1" fontId="5" fillId="0" borderId="27" xfId="478" applyNumberFormat="1" applyFont="1" applyFill="1" applyBorder="1" applyAlignment="1">
      <alignment horizontal="center" vertical="center" wrapText="1"/>
    </xf>
    <xf numFmtId="165" fontId="9" fillId="0" borderId="27" xfId="652" applyNumberFormat="1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2" fontId="88" fillId="0" borderId="12" xfId="652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9" fillId="0" borderId="11" xfId="514" applyFont="1" applyFill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/>
    </xf>
    <xf numFmtId="0" fontId="68" fillId="0" borderId="45" xfId="652" applyFont="1" applyBorder="1" applyAlignment="1">
      <alignment horizontal="center" vertical="center"/>
    </xf>
    <xf numFmtId="0" fontId="75" fillId="0" borderId="34" xfId="478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left" vertical="center" wrapText="1"/>
    </xf>
    <xf numFmtId="0" fontId="29" fillId="0" borderId="36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6" xfId="514" applyFont="1" applyFill="1" applyBorder="1" applyAlignment="1">
      <alignment horizontal="center" vertical="center" wrapText="1"/>
    </xf>
    <xf numFmtId="0" fontId="28" fillId="0" borderId="36" xfId="653" applyFont="1" applyFill="1" applyBorder="1" applyAlignment="1">
      <alignment horizontal="center" vertical="center" wrapText="1"/>
    </xf>
    <xf numFmtId="2" fontId="88" fillId="0" borderId="39" xfId="652" applyNumberFormat="1" applyFont="1" applyBorder="1" applyAlignment="1">
      <alignment horizontal="center" vertical="center" wrapText="1"/>
    </xf>
    <xf numFmtId="165" fontId="66" fillId="0" borderId="39" xfId="652" applyNumberFormat="1" applyFont="1" applyBorder="1" applyAlignment="1">
      <alignment horizontal="center" vertical="center"/>
    </xf>
    <xf numFmtId="1" fontId="5" fillId="0" borderId="36" xfId="478" applyNumberFormat="1" applyFont="1" applyFill="1" applyBorder="1" applyAlignment="1">
      <alignment horizontal="center" vertical="center" wrapText="1"/>
    </xf>
    <xf numFmtId="165" fontId="9" fillId="0" borderId="39" xfId="652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0" fillId="0" borderId="0" xfId="0" applyFont="1" applyAlignment="1">
      <alignment horizontal="left"/>
    </xf>
  </cellXfs>
  <cellStyles count="677">
    <cellStyle name="20% — акцент1" xfId="1"/>
    <cellStyle name="20% - Акцент1 10" xfId="2"/>
    <cellStyle name="20% - Акцент1 2" xfId="3"/>
    <cellStyle name="20% - Акцент1 2 2" xfId="4"/>
    <cellStyle name="20% - Акцент1 2 3" xfId="5"/>
    <cellStyle name="20% - Акцент1 2_29-30 мая" xfId="6"/>
    <cellStyle name="20% - Акцент1 3" xfId="7"/>
    <cellStyle name="20% - Акцент1 4" xfId="8"/>
    <cellStyle name="20% - Акцент1 5" xfId="9"/>
    <cellStyle name="20% - Акцент1 6" xfId="10"/>
    <cellStyle name="20% - Акцент1 7" xfId="11"/>
    <cellStyle name="20% - Акцент1 8" xfId="12"/>
    <cellStyle name="20% - Акцент1 9" xfId="13"/>
    <cellStyle name="20% — акцент2" xfId="14"/>
    <cellStyle name="20% - Акцент2 10" xfId="15"/>
    <cellStyle name="20% - Акцент2 2" xfId="16"/>
    <cellStyle name="20% - Акцент2 2 2" xfId="17"/>
    <cellStyle name="20% - Акцент2 2 3" xfId="18"/>
    <cellStyle name="20% - Акцент2 2_29-30 мая" xfId="19"/>
    <cellStyle name="20% - Акцент2 3" xfId="20"/>
    <cellStyle name="20% - Акцент2 4" xfId="21"/>
    <cellStyle name="20% - Акцент2 5" xfId="22"/>
    <cellStyle name="20% - Акцент2 6" xfId="23"/>
    <cellStyle name="20% - Акцент2 7" xfId="24"/>
    <cellStyle name="20% - Акцент2 8" xfId="25"/>
    <cellStyle name="20% - Акцент2 9" xfId="26"/>
    <cellStyle name="20% — акцент3" xfId="27"/>
    <cellStyle name="20% - Акцент3 10" xfId="28"/>
    <cellStyle name="20% - Акцент3 2" xfId="29"/>
    <cellStyle name="20% - Акцент3 2 2" xfId="30"/>
    <cellStyle name="20% - Акцент3 2 3" xfId="31"/>
    <cellStyle name="20% - Акцент3 2_29-30 мая" xfId="32"/>
    <cellStyle name="20% - Акцент3 3" xfId="33"/>
    <cellStyle name="20% - Акцент3 4" xfId="34"/>
    <cellStyle name="20% - Акцент3 5" xfId="35"/>
    <cellStyle name="20% - Акцент3 6" xfId="36"/>
    <cellStyle name="20% - Акцент3 7" xfId="37"/>
    <cellStyle name="20% - Акцент3 8" xfId="38"/>
    <cellStyle name="20% - Акцент3 9" xfId="39"/>
    <cellStyle name="20% — акцент4" xfId="40"/>
    <cellStyle name="20% - Акцент4 10" xfId="41"/>
    <cellStyle name="20% - Акцент4 2" xfId="42"/>
    <cellStyle name="20% - Акцент4 2 2" xfId="43"/>
    <cellStyle name="20% - Акцент4 2 3" xfId="44"/>
    <cellStyle name="20% - Акцент4 2_29-30 мая" xfId="45"/>
    <cellStyle name="20% - Акцент4 3" xfId="46"/>
    <cellStyle name="20% - Акцент4 4" xfId="47"/>
    <cellStyle name="20% - Акцент4 5" xfId="48"/>
    <cellStyle name="20% - Акцент4 6" xfId="49"/>
    <cellStyle name="20% - Акцент4 7" xfId="50"/>
    <cellStyle name="20% - Акцент4 8" xfId="51"/>
    <cellStyle name="20% - Акцент4 9" xfId="52"/>
    <cellStyle name="20% — акцент5" xfId="53"/>
    <cellStyle name="20% - Акцент5 10" xfId="54"/>
    <cellStyle name="20% - Акцент5 2" xfId="55"/>
    <cellStyle name="20% - Акцент5 2 2" xfId="56"/>
    <cellStyle name="20% - Акцент5 2 3" xfId="57"/>
    <cellStyle name="20% - Акцент5 2_29-30 мая" xfId="58"/>
    <cellStyle name="20% - Акцент5 3" xfId="59"/>
    <cellStyle name="20% - Акцент5 4" xfId="60"/>
    <cellStyle name="20% - Акцент5 5" xfId="61"/>
    <cellStyle name="20% - Акцент5 6" xfId="62"/>
    <cellStyle name="20% - Акцент5 7" xfId="63"/>
    <cellStyle name="20% - Акцент5 8" xfId="64"/>
    <cellStyle name="20% - Акцент5 9" xfId="65"/>
    <cellStyle name="20% — акцент6" xfId="66"/>
    <cellStyle name="20% - Акцент6 10" xfId="67"/>
    <cellStyle name="20% - Акцент6 2" xfId="68"/>
    <cellStyle name="20% - Акцент6 2 2" xfId="69"/>
    <cellStyle name="20% - Акцент6 2 3" xfId="70"/>
    <cellStyle name="20% - Акцент6 2_29-30 мая" xfId="71"/>
    <cellStyle name="20% - Акцент6 3" xfId="72"/>
    <cellStyle name="20% - Акцент6 4" xfId="73"/>
    <cellStyle name="20% - Акцент6 5" xfId="74"/>
    <cellStyle name="20% - Акцент6 6" xfId="75"/>
    <cellStyle name="20% - Акцент6 7" xfId="76"/>
    <cellStyle name="20% - Акцент6 8" xfId="77"/>
    <cellStyle name="20% - Акцент6 9" xfId="78"/>
    <cellStyle name="40% — акцент1" xfId="79"/>
    <cellStyle name="40% - Акцент1 10" xfId="80"/>
    <cellStyle name="40% - Акцент1 2" xfId="81"/>
    <cellStyle name="40% - Акцент1 2 2" xfId="82"/>
    <cellStyle name="40% - Акцент1 2 3" xfId="83"/>
    <cellStyle name="40% - Акцент1 2_29-30 мая" xfId="84"/>
    <cellStyle name="40% - Акцент1 3" xfId="85"/>
    <cellStyle name="40% - Акцент1 4" xfId="86"/>
    <cellStyle name="40% - Акцент1 5" xfId="87"/>
    <cellStyle name="40% - Акцент1 6" xfId="88"/>
    <cellStyle name="40% - Акцент1 7" xfId="89"/>
    <cellStyle name="40% - Акцент1 8" xfId="90"/>
    <cellStyle name="40% - Акцент1 9" xfId="91"/>
    <cellStyle name="40% — акцент2" xfId="92"/>
    <cellStyle name="40% - Акцент2 10" xfId="93"/>
    <cellStyle name="40% - Акцент2 2" xfId="94"/>
    <cellStyle name="40% - Акцент2 2 2" xfId="95"/>
    <cellStyle name="40% - Акцент2 2 3" xfId="96"/>
    <cellStyle name="40% - Акцент2 2_29-30 мая" xfId="97"/>
    <cellStyle name="40% - Акцент2 3" xfId="98"/>
    <cellStyle name="40% - Акцент2 4" xfId="99"/>
    <cellStyle name="40% - Акцент2 5" xfId="100"/>
    <cellStyle name="40% - Акцент2 6" xfId="101"/>
    <cellStyle name="40% - Акцент2 7" xfId="102"/>
    <cellStyle name="40% - Акцент2 8" xfId="103"/>
    <cellStyle name="40% - Акцент2 9" xfId="104"/>
    <cellStyle name="40% — акцент3" xfId="105"/>
    <cellStyle name="40% - Акцент3 10" xfId="106"/>
    <cellStyle name="40% - Акцент3 2" xfId="107"/>
    <cellStyle name="40% - Акцент3 2 2" xfId="108"/>
    <cellStyle name="40% - Акцент3 2 3" xfId="109"/>
    <cellStyle name="40% - Акцент3 2_29-30 мая" xfId="110"/>
    <cellStyle name="40% - Акцент3 3" xfId="111"/>
    <cellStyle name="40% - Акцент3 4" xfId="112"/>
    <cellStyle name="40% - Акцент3 5" xfId="113"/>
    <cellStyle name="40% - Акцент3 6" xfId="114"/>
    <cellStyle name="40% - Акцент3 7" xfId="115"/>
    <cellStyle name="40% - Акцент3 8" xfId="116"/>
    <cellStyle name="40% - Акцент3 9" xfId="117"/>
    <cellStyle name="40% — акцент4" xfId="118"/>
    <cellStyle name="40% - Акцент4 10" xfId="119"/>
    <cellStyle name="40% - Акцент4 2" xfId="120"/>
    <cellStyle name="40% - Акцент4 2 2" xfId="121"/>
    <cellStyle name="40% - Акцент4 2 3" xfId="122"/>
    <cellStyle name="40% - Акцент4 2_29-30 мая" xfId="123"/>
    <cellStyle name="40% - Акцент4 3" xfId="124"/>
    <cellStyle name="40% - Акцент4 4" xfId="125"/>
    <cellStyle name="40% - Акцент4 5" xfId="126"/>
    <cellStyle name="40% - Акцент4 6" xfId="127"/>
    <cellStyle name="40% - Акцент4 7" xfId="128"/>
    <cellStyle name="40% - Акцент4 8" xfId="129"/>
    <cellStyle name="40% - Акцент4 9" xfId="130"/>
    <cellStyle name="40% — акцент5" xfId="131"/>
    <cellStyle name="40% - Акцент5 10" xfId="132"/>
    <cellStyle name="40% - Акцент5 2" xfId="133"/>
    <cellStyle name="40% - Акцент5 2 2" xfId="134"/>
    <cellStyle name="40% - Акцент5 2 3" xfId="135"/>
    <cellStyle name="40% - Акцент5 2_29-30 мая" xfId="136"/>
    <cellStyle name="40% - Акцент5 3" xfId="137"/>
    <cellStyle name="40% - Акцент5 4" xfId="138"/>
    <cellStyle name="40% - Акцент5 5" xfId="139"/>
    <cellStyle name="40% - Акцент5 6" xfId="140"/>
    <cellStyle name="40% - Акцент5 7" xfId="141"/>
    <cellStyle name="40% - Акцент5 8" xfId="142"/>
    <cellStyle name="40% - Акцент5 9" xfId="143"/>
    <cellStyle name="40% — акцент6" xfId="144"/>
    <cellStyle name="40% - Акцент6 10" xfId="145"/>
    <cellStyle name="40% - Акцент6 2" xfId="146"/>
    <cellStyle name="40% - Акцент6 2 2" xfId="147"/>
    <cellStyle name="40% - Акцент6 2 3" xfId="148"/>
    <cellStyle name="40% - Акцент6 2_29-30 мая" xfId="149"/>
    <cellStyle name="40% - Акцент6 3" xfId="150"/>
    <cellStyle name="40% - Акцент6 4" xfId="151"/>
    <cellStyle name="40% - Акцент6 5" xfId="152"/>
    <cellStyle name="40% - Акцент6 6" xfId="153"/>
    <cellStyle name="40% - Акцент6 7" xfId="154"/>
    <cellStyle name="40% - Акцент6 8" xfId="155"/>
    <cellStyle name="40% - Акцент6 9" xfId="156"/>
    <cellStyle name="60% — акцент1" xfId="157"/>
    <cellStyle name="60% - Акцент1 10" xfId="158"/>
    <cellStyle name="60% - Акцент1 2" xfId="159"/>
    <cellStyle name="60% - Акцент1 3" xfId="160"/>
    <cellStyle name="60% - Акцент1 4" xfId="161"/>
    <cellStyle name="60% - Акцент1 5" xfId="162"/>
    <cellStyle name="60% - Акцент1 6" xfId="163"/>
    <cellStyle name="60% - Акцент1 7" xfId="164"/>
    <cellStyle name="60% - Акцент1 8" xfId="165"/>
    <cellStyle name="60% - Акцент1 9" xfId="166"/>
    <cellStyle name="60% — акцент2" xfId="167"/>
    <cellStyle name="60% - Акцент2 10" xfId="168"/>
    <cellStyle name="60% - Акцент2 2" xfId="169"/>
    <cellStyle name="60% - Акцент2 3" xfId="170"/>
    <cellStyle name="60% - Акцент2 4" xfId="171"/>
    <cellStyle name="60% - Акцент2 5" xfId="172"/>
    <cellStyle name="60% - Акцент2 6" xfId="173"/>
    <cellStyle name="60% - Акцент2 7" xfId="174"/>
    <cellStyle name="60% - Акцент2 8" xfId="175"/>
    <cellStyle name="60% - Акцент2 9" xfId="176"/>
    <cellStyle name="60% — акцент3" xfId="177"/>
    <cellStyle name="60% - Акцент3 10" xfId="178"/>
    <cellStyle name="60% - Акцент3 2" xfId="179"/>
    <cellStyle name="60% - Акцент3 3" xfId="180"/>
    <cellStyle name="60% - Акцент3 4" xfId="181"/>
    <cellStyle name="60% - Акцент3 5" xfId="182"/>
    <cellStyle name="60% - Акцент3 6" xfId="183"/>
    <cellStyle name="60% - Акцент3 7" xfId="184"/>
    <cellStyle name="60% - Акцент3 8" xfId="185"/>
    <cellStyle name="60% - Акцент3 9" xfId="186"/>
    <cellStyle name="60% — акцент4" xfId="187"/>
    <cellStyle name="60% - Акцент4 10" xfId="188"/>
    <cellStyle name="60% - Акцент4 2" xfId="189"/>
    <cellStyle name="60% - Акцент4 3" xfId="190"/>
    <cellStyle name="60% - Акцент4 4" xfId="191"/>
    <cellStyle name="60% - Акцент4 5" xfId="192"/>
    <cellStyle name="60% - Акцент4 6" xfId="193"/>
    <cellStyle name="60% - Акцент4 7" xfId="194"/>
    <cellStyle name="60% - Акцент4 8" xfId="195"/>
    <cellStyle name="60% - Акцент4 9" xfId="196"/>
    <cellStyle name="60% — акцент5" xfId="197"/>
    <cellStyle name="60% - Акцент5 10" xfId="198"/>
    <cellStyle name="60% - Акцент5 2" xfId="199"/>
    <cellStyle name="60% - Акцент5 3" xfId="200"/>
    <cellStyle name="60% - Акцент5 4" xfId="201"/>
    <cellStyle name="60% - Акцент5 5" xfId="202"/>
    <cellStyle name="60% - Акцент5 6" xfId="203"/>
    <cellStyle name="60% - Акцент5 7" xfId="204"/>
    <cellStyle name="60% - Акцент5 8" xfId="205"/>
    <cellStyle name="60% - Акцент5 9" xfId="206"/>
    <cellStyle name="60% — акцент6" xfId="207"/>
    <cellStyle name="60% - Акцент6 10" xfId="208"/>
    <cellStyle name="60% - Акцент6 2" xfId="209"/>
    <cellStyle name="60% - Акцент6 3" xfId="210"/>
    <cellStyle name="60% - Акцент6 4" xfId="211"/>
    <cellStyle name="60% - Акцент6 5" xfId="212"/>
    <cellStyle name="60% - Акцент6 6" xfId="213"/>
    <cellStyle name="60% - Акцент6 7" xfId="214"/>
    <cellStyle name="60% - Акцент6 8" xfId="215"/>
    <cellStyle name="60% - Акцент6 9" xfId="216"/>
    <cellStyle name="Excel Built-in Normal" xfId="217"/>
    <cellStyle name="Normal_технические" xfId="218"/>
    <cellStyle name="Акцент1 2" xfId="219"/>
    <cellStyle name="Акцент1 3" xfId="220"/>
    <cellStyle name="Акцент1 4" xfId="221"/>
    <cellStyle name="Акцент2 2" xfId="222"/>
    <cellStyle name="Акцент2 3" xfId="223"/>
    <cellStyle name="Акцент2 4" xfId="224"/>
    <cellStyle name="Акцент3 2" xfId="225"/>
    <cellStyle name="Акцент3 3" xfId="226"/>
    <cellStyle name="Акцент3 4" xfId="227"/>
    <cellStyle name="Акцент4 2" xfId="228"/>
    <cellStyle name="Акцент4 3" xfId="229"/>
    <cellStyle name="Акцент4 4" xfId="230"/>
    <cellStyle name="Акцент5 2" xfId="231"/>
    <cellStyle name="Акцент5 3" xfId="232"/>
    <cellStyle name="Акцент5 4" xfId="233"/>
    <cellStyle name="Акцент6 2" xfId="234"/>
    <cellStyle name="Акцент6 3" xfId="235"/>
    <cellStyle name="Акцент6 4" xfId="236"/>
    <cellStyle name="Ввод  2" xfId="237"/>
    <cellStyle name="Ввод  3" xfId="238"/>
    <cellStyle name="Ввод  4" xfId="239"/>
    <cellStyle name="Вывод 2" xfId="240"/>
    <cellStyle name="Вывод 3" xfId="241"/>
    <cellStyle name="Вывод 4" xfId="242"/>
    <cellStyle name="Вычисление 2" xfId="243"/>
    <cellStyle name="Вычисление 3" xfId="244"/>
    <cellStyle name="Вычисление 4" xfId="245"/>
    <cellStyle name="Денежный 10" xfId="246"/>
    <cellStyle name="Денежный 10 2" xfId="247"/>
    <cellStyle name="Денежный 10 2 2" xfId="248"/>
    <cellStyle name="Денежный 10 2 3" xfId="249"/>
    <cellStyle name="Денежный 10 2 4" xfId="250"/>
    <cellStyle name="Денежный 10 3" xfId="251"/>
    <cellStyle name="Денежный 10 3 2" xfId="252"/>
    <cellStyle name="Денежный 10 3 3" xfId="253"/>
    <cellStyle name="Денежный 10 4" xfId="254"/>
    <cellStyle name="Денежный 10 4 2" xfId="255"/>
    <cellStyle name="Денежный 10 4 3" xfId="256"/>
    <cellStyle name="Денежный 11 10" xfId="257"/>
    <cellStyle name="Денежный 11 2" xfId="258"/>
    <cellStyle name="Денежный 11 2 2" xfId="259"/>
    <cellStyle name="Денежный 11 2 2 2" xfId="260"/>
    <cellStyle name="Денежный 11 2 2 3" xfId="261"/>
    <cellStyle name="Денежный 11 3" xfId="262"/>
    <cellStyle name="Денежный 11 4" xfId="263"/>
    <cellStyle name="Денежный 11 5" xfId="264"/>
    <cellStyle name="Денежный 11 6" xfId="265"/>
    <cellStyle name="Денежный 11 7" xfId="266"/>
    <cellStyle name="Денежный 11 8" xfId="267"/>
    <cellStyle name="Денежный 11 9" xfId="268"/>
    <cellStyle name="Денежный 11 9 2" xfId="269"/>
    <cellStyle name="Денежный 11 9 3" xfId="270"/>
    <cellStyle name="Денежный 12" xfId="271"/>
    <cellStyle name="Денежный 12 10" xfId="272"/>
    <cellStyle name="Денежный 12 11" xfId="273"/>
    <cellStyle name="Денежный 12 12" xfId="274"/>
    <cellStyle name="Денежный 12 12 2" xfId="275"/>
    <cellStyle name="Денежный 12 12 2 2" xfId="276"/>
    <cellStyle name="Денежный 12 12 2 3" xfId="277"/>
    <cellStyle name="Денежный 12 12 3" xfId="278"/>
    <cellStyle name="Денежный 12 12 4" xfId="279"/>
    <cellStyle name="Денежный 12 12 5" xfId="280"/>
    <cellStyle name="Денежный 12 12_Мастер" xfId="281"/>
    <cellStyle name="Денежный 12 13" xfId="282"/>
    <cellStyle name="Денежный 12 14" xfId="283"/>
    <cellStyle name="Денежный 12 2" xfId="284"/>
    <cellStyle name="Денежный 12 2 2" xfId="285"/>
    <cellStyle name="Денежный 12 2 3" xfId="286"/>
    <cellStyle name="Денежный 12 3" xfId="287"/>
    <cellStyle name="Денежный 12 3 2" xfId="288"/>
    <cellStyle name="Денежный 12 4" xfId="289"/>
    <cellStyle name="Денежный 12 5" xfId="290"/>
    <cellStyle name="Денежный 12 6" xfId="291"/>
    <cellStyle name="Денежный 12 7" xfId="292"/>
    <cellStyle name="Денежный 12 8" xfId="293"/>
    <cellStyle name="Денежный 12 9" xfId="294"/>
    <cellStyle name="Денежный 13 10" xfId="295"/>
    <cellStyle name="Денежный 13 2" xfId="296"/>
    <cellStyle name="Денежный 13 3" xfId="297"/>
    <cellStyle name="Денежный 13 4" xfId="298"/>
    <cellStyle name="Денежный 13 5" xfId="299"/>
    <cellStyle name="Денежный 13 6" xfId="300"/>
    <cellStyle name="Денежный 13 7" xfId="301"/>
    <cellStyle name="Денежный 13 8" xfId="302"/>
    <cellStyle name="Денежный 13 9" xfId="303"/>
    <cellStyle name="Денежный 14 2" xfId="304"/>
    <cellStyle name="Денежный 14 3" xfId="305"/>
    <cellStyle name="Денежный 14 4" xfId="306"/>
    <cellStyle name="Денежный 14 5" xfId="307"/>
    <cellStyle name="Денежный 14 6" xfId="308"/>
    <cellStyle name="Денежный 14 7" xfId="309"/>
    <cellStyle name="Денежный 14 8" xfId="310"/>
    <cellStyle name="Денежный 14 9" xfId="311"/>
    <cellStyle name="Денежный 2" xfId="312"/>
    <cellStyle name="Денежный 2 10" xfId="313"/>
    <cellStyle name="Денежный 2 10 2" xfId="314"/>
    <cellStyle name="Денежный 2 11" xfId="315"/>
    <cellStyle name="Денежный 2 11 2" xfId="316"/>
    <cellStyle name="Денежный 2 11 3" xfId="317"/>
    <cellStyle name="Денежный 2 12" xfId="318"/>
    <cellStyle name="Денежный 2 13" xfId="319"/>
    <cellStyle name="Денежный 2 13 2" xfId="320"/>
    <cellStyle name="Денежный 2 13 3" xfId="321"/>
    <cellStyle name="Денежный 2 14" xfId="322"/>
    <cellStyle name="Денежный 2 15" xfId="323"/>
    <cellStyle name="Денежный 2 16" xfId="324"/>
    <cellStyle name="Денежный 2 17" xfId="325"/>
    <cellStyle name="Денежный 2 18" xfId="326"/>
    <cellStyle name="Денежный 2 19" xfId="327"/>
    <cellStyle name="Денежный 2 2" xfId="328"/>
    <cellStyle name="Денежный 2 2 2" xfId="329"/>
    <cellStyle name="Денежный 2 2 2 2" xfId="330"/>
    <cellStyle name="Денежный 2 2 2 3" xfId="331"/>
    <cellStyle name="Денежный 2 2 3" xfId="332"/>
    <cellStyle name="Денежный 2 2 4" xfId="333"/>
    <cellStyle name="Денежный 2 20" xfId="334"/>
    <cellStyle name="Денежный 2 21" xfId="335"/>
    <cellStyle name="Денежный 2 22" xfId="336"/>
    <cellStyle name="Денежный 2 23" xfId="337"/>
    <cellStyle name="Денежный 2 24" xfId="338"/>
    <cellStyle name="Денежный 2 24 2" xfId="339"/>
    <cellStyle name="Денежный 2 25" xfId="340"/>
    <cellStyle name="Денежный 2 26" xfId="341"/>
    <cellStyle name="Денежный 2 27" xfId="342"/>
    <cellStyle name="Денежный 2 28" xfId="343"/>
    <cellStyle name="Денежный 2 3" xfId="344"/>
    <cellStyle name="Денежный 2 3 2" xfId="345"/>
    <cellStyle name="Денежный 2 3 2 2" xfId="346"/>
    <cellStyle name="Денежный 2 3 2 3" xfId="347"/>
    <cellStyle name="Денежный 2 3 3" xfId="348"/>
    <cellStyle name="Денежный 2 3 4" xfId="349"/>
    <cellStyle name="Денежный 2 3 5" xfId="350"/>
    <cellStyle name="Денежный 2 3 6" xfId="351"/>
    <cellStyle name="Денежный 2 3 7" xfId="352"/>
    <cellStyle name="Денежный 2 3 8" xfId="353"/>
    <cellStyle name="Денежный 2 3 9" xfId="354"/>
    <cellStyle name="Денежный 2 3 9 2" xfId="355"/>
    <cellStyle name="Денежный 2 3 9 2 2" xfId="356"/>
    <cellStyle name="Денежный 2 3 9 2 3" xfId="357"/>
    <cellStyle name="Денежный 2 3 9 3" xfId="358"/>
    <cellStyle name="Денежный 2 3 9 4" xfId="359"/>
    <cellStyle name="Денежный 2 4" xfId="360"/>
    <cellStyle name="Денежный 2 4 2" xfId="361"/>
    <cellStyle name="Денежный 2 4 3" xfId="362"/>
    <cellStyle name="Денежный 2 4 4" xfId="363"/>
    <cellStyle name="Денежный 2 4 5" xfId="364"/>
    <cellStyle name="Денежный 2 4 6" xfId="365"/>
    <cellStyle name="Денежный 2 4 7" xfId="366"/>
    <cellStyle name="Денежный 2 4 8" xfId="367"/>
    <cellStyle name="Денежный 2 4 9" xfId="368"/>
    <cellStyle name="Денежный 2 5" xfId="369"/>
    <cellStyle name="Денежный 2 5 2" xfId="370"/>
    <cellStyle name="Денежный 2 5 3" xfId="371"/>
    <cellStyle name="Денежный 2 6" xfId="372"/>
    <cellStyle name="Денежный 2 7" xfId="373"/>
    <cellStyle name="Денежный 2 8" xfId="374"/>
    <cellStyle name="Денежный 2 9" xfId="375"/>
    <cellStyle name="Денежный 24 2" xfId="376"/>
    <cellStyle name="Денежный 24 3" xfId="377"/>
    <cellStyle name="Денежный 24 3 2" xfId="378"/>
    <cellStyle name="Денежный 24 3 3" xfId="379"/>
    <cellStyle name="Денежный 24 4" xfId="380"/>
    <cellStyle name="Денежный 24 5" xfId="381"/>
    <cellStyle name="Денежный 26" xfId="382"/>
    <cellStyle name="Денежный 3" xfId="383"/>
    <cellStyle name="Денежный 3 2" xfId="384"/>
    <cellStyle name="Денежный 3 2 2" xfId="385"/>
    <cellStyle name="Денежный 3 2 2 2" xfId="386"/>
    <cellStyle name="Денежный 3 2 3" xfId="387"/>
    <cellStyle name="Денежный 3 3" xfId="388"/>
    <cellStyle name="Денежный 3 3 2" xfId="389"/>
    <cellStyle name="Денежный 3 3 3" xfId="390"/>
    <cellStyle name="Денежный 3 4" xfId="391"/>
    <cellStyle name="Денежный 3 4 2" xfId="392"/>
    <cellStyle name="Денежный 3 4 3" xfId="393"/>
    <cellStyle name="Денежный 3 5" xfId="394"/>
    <cellStyle name="Денежный 3 5 2" xfId="395"/>
    <cellStyle name="Денежный 3 6" xfId="396"/>
    <cellStyle name="Денежный 3 6 2" xfId="397"/>
    <cellStyle name="Денежный 3 7" xfId="398"/>
    <cellStyle name="Денежный 3 8" xfId="399"/>
    <cellStyle name="Денежный 4 10" xfId="400"/>
    <cellStyle name="Денежный 4 11" xfId="401"/>
    <cellStyle name="Денежный 4 12" xfId="402"/>
    <cellStyle name="Денежный 4 13" xfId="403"/>
    <cellStyle name="Денежный 4 14" xfId="404"/>
    <cellStyle name="Денежный 4 14 2" xfId="405"/>
    <cellStyle name="Денежный 4 14 3" xfId="406"/>
    <cellStyle name="Денежный 4 2" xfId="407"/>
    <cellStyle name="Денежный 4 2 2" xfId="408"/>
    <cellStyle name="Денежный 4 2 3" xfId="409"/>
    <cellStyle name="Денежный 4 3" xfId="410"/>
    <cellStyle name="Денежный 4 3 2" xfId="411"/>
    <cellStyle name="Денежный 4 3 3" xfId="412"/>
    <cellStyle name="Денежный 4 4" xfId="413"/>
    <cellStyle name="Денежный 4 4 2" xfId="414"/>
    <cellStyle name="Денежный 4 5" xfId="415"/>
    <cellStyle name="Денежный 4 5 2" xfId="416"/>
    <cellStyle name="Денежный 4 6" xfId="417"/>
    <cellStyle name="Денежный 4 7" xfId="418"/>
    <cellStyle name="Денежный 4 8" xfId="419"/>
    <cellStyle name="Денежный 4 9" xfId="420"/>
    <cellStyle name="Денежный 5 2" xfId="421"/>
    <cellStyle name="Денежный 5 2 2" xfId="422"/>
    <cellStyle name="Денежный 5 2 3" xfId="423"/>
    <cellStyle name="Денежный 5 3" xfId="424"/>
    <cellStyle name="Денежный 5 3 2" xfId="425"/>
    <cellStyle name="Денежный 5 4" xfId="426"/>
    <cellStyle name="Денежный 5 5" xfId="427"/>
    <cellStyle name="Денежный 6" xfId="428"/>
    <cellStyle name="Денежный 6 2" xfId="429"/>
    <cellStyle name="Денежный 6 2 2" xfId="430"/>
    <cellStyle name="Денежный 6 2 3" xfId="431"/>
    <cellStyle name="Денежный 6 3" xfId="432"/>
    <cellStyle name="Денежный 6 4" xfId="433"/>
    <cellStyle name="Денежный 6 5" xfId="434"/>
    <cellStyle name="Денежный 6 6" xfId="435"/>
    <cellStyle name="Денежный 6 7" xfId="436"/>
    <cellStyle name="Денежный 6 7 2" xfId="437"/>
    <cellStyle name="Денежный 6 7 3" xfId="438"/>
    <cellStyle name="Денежный 6 8" xfId="439"/>
    <cellStyle name="Денежный 7 2" xfId="440"/>
    <cellStyle name="Денежный 7 2 2" xfId="441"/>
    <cellStyle name="Денежный 7 2 3" xfId="442"/>
    <cellStyle name="Денежный 7 3" xfId="443"/>
    <cellStyle name="Денежный 7 4" xfId="444"/>
    <cellStyle name="Денежный 7 5" xfId="445"/>
    <cellStyle name="Денежный 7 6" xfId="446"/>
    <cellStyle name="Денежный 8 2" xfId="447"/>
    <cellStyle name="Денежный 8 2 2" xfId="448"/>
    <cellStyle name="Денежный 8 2 3" xfId="449"/>
    <cellStyle name="Денежный 8 3" xfId="450"/>
    <cellStyle name="Денежный 8 3 2" xfId="451"/>
    <cellStyle name="Денежный 8 4" xfId="452"/>
    <cellStyle name="Денежный 8 5" xfId="453"/>
    <cellStyle name="Денежный 8 6" xfId="454"/>
    <cellStyle name="Денежный 9 2" xfId="455"/>
    <cellStyle name="Денежный 9 2 2" xfId="456"/>
    <cellStyle name="Денежный 9 2 3" xfId="457"/>
    <cellStyle name="Денежный 9 3" xfId="458"/>
    <cellStyle name="Заголовок 1 2" xfId="459"/>
    <cellStyle name="Заголовок 1 3" xfId="460"/>
    <cellStyle name="Заголовок 2 2" xfId="461"/>
    <cellStyle name="Заголовок 2 3" xfId="462"/>
    <cellStyle name="Заголовок 3 2" xfId="463"/>
    <cellStyle name="Заголовок 3 3" xfId="464"/>
    <cellStyle name="Заголовок 4 2" xfId="465"/>
    <cellStyle name="Заголовок 4 3" xfId="466"/>
    <cellStyle name="Итог 2" xfId="467"/>
    <cellStyle name="Итог 3" xfId="468"/>
    <cellStyle name="Контрольная ячейка 2" xfId="469"/>
    <cellStyle name="Контрольная ячейка 3" xfId="470"/>
    <cellStyle name="Контрольная ячейка 4" xfId="471"/>
    <cellStyle name="Название 2" xfId="472"/>
    <cellStyle name="Название 3" xfId="473"/>
    <cellStyle name="Нейтральный 2" xfId="474"/>
    <cellStyle name="Нейтральный 3" xfId="475"/>
    <cellStyle name="Нейтральный 4" xfId="476"/>
    <cellStyle name="Обычный" xfId="0" builtinId="0"/>
    <cellStyle name="Обычный 10" xfId="477"/>
    <cellStyle name="Обычный 11" xfId="478"/>
    <cellStyle name="Обычный 11 10" xfId="479"/>
    <cellStyle name="Обычный 11 11" xfId="480"/>
    <cellStyle name="Обычный 11 12" xfId="481"/>
    <cellStyle name="Обычный 11 2" xfId="482"/>
    <cellStyle name="Обычный 11 3" xfId="483"/>
    <cellStyle name="Обычный 11 4" xfId="484"/>
    <cellStyle name="Обычный 11 5" xfId="485"/>
    <cellStyle name="Обычный 11 6" xfId="486"/>
    <cellStyle name="Обычный 11 7" xfId="487"/>
    <cellStyle name="Обычный 11 8" xfId="488"/>
    <cellStyle name="Обычный 11 9" xfId="489"/>
    <cellStyle name="Обычный 17 2" xfId="490"/>
    <cellStyle name="Обычный 17 3" xfId="491"/>
    <cellStyle name="Обычный 18 2" xfId="492"/>
    <cellStyle name="Обычный 18 3" xfId="493"/>
    <cellStyle name="Обычный 2" xfId="494"/>
    <cellStyle name="Обычный 2 10" xfId="495"/>
    <cellStyle name="Обычный 2 11" xfId="496"/>
    <cellStyle name="Обычный 2 12" xfId="497"/>
    <cellStyle name="Обычный 2 13" xfId="498"/>
    <cellStyle name="Обычный 2 14" xfId="499"/>
    <cellStyle name="Обычный 2 14 2" xfId="500"/>
    <cellStyle name="Обычный 2 14 2 2" xfId="501"/>
    <cellStyle name="Обычный 2 14 3" xfId="502"/>
    <cellStyle name="Обычный 2 14 4" xfId="503"/>
    <cellStyle name="Обычный 2 14 5" xfId="504"/>
    <cellStyle name="Обычный 2 14 6" xfId="505"/>
    <cellStyle name="Обычный 2 14 7" xfId="506"/>
    <cellStyle name="Обычный 2 14 8" xfId="507"/>
    <cellStyle name="Обычный 2 14 9" xfId="508"/>
    <cellStyle name="Обычный 2 15" xfId="509"/>
    <cellStyle name="Обычный 2 16" xfId="510"/>
    <cellStyle name="Обычный 2 17" xfId="511"/>
    <cellStyle name="Обычный 2 18" xfId="512"/>
    <cellStyle name="Обычный 2 19" xfId="513"/>
    <cellStyle name="Обычный 2 2" xfId="514"/>
    <cellStyle name="Обычный 2 2 2" xfId="515"/>
    <cellStyle name="Обычный 2 2 2 2" xfId="516"/>
    <cellStyle name="Обычный 2 2 2 3" xfId="517"/>
    <cellStyle name="Обычный 2 2 2 3 2" xfId="518"/>
    <cellStyle name="Обычный 2 2 2 4" xfId="519"/>
    <cellStyle name="Обычный 2 2 3" xfId="520"/>
    <cellStyle name="Обычный 2 2 3 2" xfId="521"/>
    <cellStyle name="Обычный 2 2 3 2 2" xfId="522"/>
    <cellStyle name="Обычный 2 2 3 2 3" xfId="523"/>
    <cellStyle name="Обычный 2 2 3 3" xfId="524"/>
    <cellStyle name="Обычный 2 2 3 4" xfId="525"/>
    <cellStyle name="Обычный 2 2 4" xfId="526"/>
    <cellStyle name="Обычный 2 2_База1 (version 1)" xfId="527"/>
    <cellStyle name="Обычный 2 20" xfId="528"/>
    <cellStyle name="Обычный 2 21" xfId="529"/>
    <cellStyle name="Обычный 2 22" xfId="530"/>
    <cellStyle name="Обычный 2 23" xfId="531"/>
    <cellStyle name="Обычный 2 24" xfId="532"/>
    <cellStyle name="Обычный 2 3" xfId="533"/>
    <cellStyle name="Обычный 2 3 2" xfId="534"/>
    <cellStyle name="Обычный 2 3 2 2" xfId="535"/>
    <cellStyle name="Обычный 2 3 2 3" xfId="536"/>
    <cellStyle name="Обычный 2 3 3" xfId="537"/>
    <cellStyle name="Обычный 2 3 4" xfId="538"/>
    <cellStyle name="Обычный 2 3 5" xfId="539"/>
    <cellStyle name="Обычный 2 3 6" xfId="540"/>
    <cellStyle name="Обычный 2 3 7" xfId="541"/>
    <cellStyle name="Обычный 2 3 8" xfId="542"/>
    <cellStyle name="Обычный 2 3 9" xfId="543"/>
    <cellStyle name="Обычный 2 4" xfId="544"/>
    <cellStyle name="Обычный 2 4 10" xfId="545"/>
    <cellStyle name="Обычный 2 4 2" xfId="546"/>
    <cellStyle name="Обычный 2 4 2 2" xfId="547"/>
    <cellStyle name="Обычный 2 4 2 3" xfId="548"/>
    <cellStyle name="Обычный 2 4 3" xfId="549"/>
    <cellStyle name="Обычный 2 4 4" xfId="550"/>
    <cellStyle name="Обычный 2 4 5" xfId="551"/>
    <cellStyle name="Обычный 2 4 6" xfId="552"/>
    <cellStyle name="Обычный 2 4 7" xfId="553"/>
    <cellStyle name="Обычный 2 4 8" xfId="554"/>
    <cellStyle name="Обычный 2 4 9" xfId="555"/>
    <cellStyle name="Обычный 2 5" xfId="556"/>
    <cellStyle name="Обычный 2 5 2" xfId="557"/>
    <cellStyle name="Обычный 2 5 2 2" xfId="558"/>
    <cellStyle name="Обычный 2 5 3" xfId="559"/>
    <cellStyle name="Обычный 2 5 3 2" xfId="560"/>
    <cellStyle name="Обычный 2 5 3 3" xfId="561"/>
    <cellStyle name="Обычный 2 6" xfId="562"/>
    <cellStyle name="Обычный 2 6 2" xfId="563"/>
    <cellStyle name="Обычный 2 6 2 2" xfId="564"/>
    <cellStyle name="Обычный 2 6 2 3" xfId="565"/>
    <cellStyle name="Обычный 2 7" xfId="566"/>
    <cellStyle name="Обычный 2 8" xfId="567"/>
    <cellStyle name="Обычный 2 9" xfId="568"/>
    <cellStyle name="Обычный 2_Выездка ноябрь 2010 г." xfId="569"/>
    <cellStyle name="Обычный 3" xfId="570"/>
    <cellStyle name="Обычный 3 2" xfId="571"/>
    <cellStyle name="Обычный 3 2 2" xfId="572"/>
    <cellStyle name="Обычный 3 2 3" xfId="573"/>
    <cellStyle name="Обычный 3 3" xfId="574"/>
    <cellStyle name="Обычный 3 3 2" xfId="575"/>
    <cellStyle name="Обычный 3 3 3" xfId="576"/>
    <cellStyle name="Обычный 3 4" xfId="577"/>
    <cellStyle name="Обычный 3 5" xfId="578"/>
    <cellStyle name="Обычный 3 5 2" xfId="579"/>
    <cellStyle name="Обычный 3 6" xfId="580"/>
    <cellStyle name="Обычный 3 7" xfId="581"/>
    <cellStyle name="Обычный 3 8" xfId="582"/>
    <cellStyle name="Обычный 3 9" xfId="583"/>
    <cellStyle name="Обычный 4" xfId="584"/>
    <cellStyle name="Обычный 4 10" xfId="585"/>
    <cellStyle name="Обычный 4 11" xfId="586"/>
    <cellStyle name="Обычный 4 12" xfId="587"/>
    <cellStyle name="Обычный 4 13" xfId="588"/>
    <cellStyle name="Обычный 4 14" xfId="589"/>
    <cellStyle name="Обычный 4 2" xfId="590"/>
    <cellStyle name="Обычный 4 2 2" xfId="591"/>
    <cellStyle name="Обычный 4 2 3" xfId="592"/>
    <cellStyle name="Обычный 4 3" xfId="593"/>
    <cellStyle name="Обычный 4 4" xfId="594"/>
    <cellStyle name="Обычный 4 5" xfId="595"/>
    <cellStyle name="Обычный 4 6" xfId="596"/>
    <cellStyle name="Обычный 4 7" xfId="597"/>
    <cellStyle name="Обычный 4 8" xfId="598"/>
    <cellStyle name="Обычный 4 9" xfId="599"/>
    <cellStyle name="Обычный 5" xfId="600"/>
    <cellStyle name="Обычный 5 10" xfId="601"/>
    <cellStyle name="Обычный 5 11" xfId="602"/>
    <cellStyle name="Обычный 5 12" xfId="603"/>
    <cellStyle name="Обычный 5 13" xfId="604"/>
    <cellStyle name="Обычный 5 14" xfId="605"/>
    <cellStyle name="Обычный 5 2" xfId="606"/>
    <cellStyle name="Обычный 5 2 2" xfId="607"/>
    <cellStyle name="Обычный 5 2 3" xfId="608"/>
    <cellStyle name="Обычный 5 3" xfId="609"/>
    <cellStyle name="Обычный 5 3 2" xfId="610"/>
    <cellStyle name="Обычный 5 3 3" xfId="611"/>
    <cellStyle name="Обычный 5 4" xfId="612"/>
    <cellStyle name="Обычный 5 4 2" xfId="613"/>
    <cellStyle name="Обычный 5 5" xfId="614"/>
    <cellStyle name="Обычный 5 6" xfId="615"/>
    <cellStyle name="Обычный 5 7" xfId="616"/>
    <cellStyle name="Обычный 5 8" xfId="617"/>
    <cellStyle name="Обычный 5 9" xfId="618"/>
    <cellStyle name="Обычный 5_25_05_13" xfId="619"/>
    <cellStyle name="Обычный 6" xfId="620"/>
    <cellStyle name="Обычный 6 10" xfId="621"/>
    <cellStyle name="Обычный 6 11" xfId="622"/>
    <cellStyle name="Обычный 6 12" xfId="623"/>
    <cellStyle name="Обычный 6 13" xfId="624"/>
    <cellStyle name="Обычный 6 2" xfId="625"/>
    <cellStyle name="Обычный 6 2 2" xfId="626"/>
    <cellStyle name="Обычный 6 3" xfId="627"/>
    <cellStyle name="Обычный 6 4" xfId="628"/>
    <cellStyle name="Обычный 6 5" xfId="629"/>
    <cellStyle name="Обычный 6 6" xfId="630"/>
    <cellStyle name="Обычный 6 7" xfId="631"/>
    <cellStyle name="Обычный 6 8" xfId="632"/>
    <cellStyle name="Обычный 6 9" xfId="633"/>
    <cellStyle name="Обычный 7" xfId="634"/>
    <cellStyle name="Обычный 7 10" xfId="635"/>
    <cellStyle name="Обычный 7 11" xfId="636"/>
    <cellStyle name="Обычный 7 12" xfId="637"/>
    <cellStyle name="Обычный 7 2" xfId="638"/>
    <cellStyle name="Обычный 7 3" xfId="639"/>
    <cellStyle name="Обычный 7 4" xfId="640"/>
    <cellStyle name="Обычный 7 5" xfId="641"/>
    <cellStyle name="Обычный 7 6" xfId="642"/>
    <cellStyle name="Обычный 7 7" xfId="643"/>
    <cellStyle name="Обычный 7 8" xfId="644"/>
    <cellStyle name="Обычный 7 9" xfId="645"/>
    <cellStyle name="Обычный 8" xfId="646"/>
    <cellStyle name="Обычный 8 2" xfId="647"/>
    <cellStyle name="Обычный 8 3" xfId="648"/>
    <cellStyle name="Обычный 8 4" xfId="649"/>
    <cellStyle name="Обычный 9" xfId="650"/>
    <cellStyle name="Обычный_Измайлово-2003" xfId="651"/>
    <cellStyle name="Обычный_Копия Тех резы Нижний Новгород" xfId="652"/>
    <cellStyle name="Обычный_Россия (В) юниоры" xfId="653"/>
    <cellStyle name="Плохой 2" xfId="654"/>
    <cellStyle name="Плохой 3" xfId="655"/>
    <cellStyle name="Плохой 4" xfId="656"/>
    <cellStyle name="Пояснение 2" xfId="657"/>
    <cellStyle name="Пояснение 3" xfId="658"/>
    <cellStyle name="Примечание 2" xfId="659"/>
    <cellStyle name="Примечание 3" xfId="660"/>
    <cellStyle name="Примечание 4" xfId="661"/>
    <cellStyle name="Примечание 5" xfId="662"/>
    <cellStyle name="Процентный 2" xfId="663"/>
    <cellStyle name="Связанная ячейка 2" xfId="664"/>
    <cellStyle name="Связанная ячейка 3" xfId="665"/>
    <cellStyle name="Текст предупреждения 2" xfId="666"/>
    <cellStyle name="Текст предупреждения 3" xfId="667"/>
    <cellStyle name="Финансовый 2" xfId="668"/>
    <cellStyle name="Финансовый 2 2" xfId="669"/>
    <cellStyle name="Финансовый 2 2 2" xfId="670"/>
    <cellStyle name="Финансовый 2 2 3" xfId="671"/>
    <cellStyle name="Финансовый 2 3" xfId="672"/>
    <cellStyle name="Финансовый 3" xfId="673"/>
    <cellStyle name="Хороший 2" xfId="674"/>
    <cellStyle name="Хороший 3" xfId="675"/>
    <cellStyle name="Хороший 4" xfId="6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ata.fei.org/Person/Performance.aspx?p=B3391BE002F5724FF8559163B3EF03B6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data.fei.org/Person/Performance.aspx?p=B3391BE002F5724FF8559163B3EF03B6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data.fei.org/Person/Performance.aspx?p=B3391BE002F5724FF8559163B3EF03B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T21"/>
  <sheetViews>
    <sheetView view="pageBreakPreview" topLeftCell="A7" zoomScale="65" zoomScaleNormal="70" zoomScaleSheetLayoutView="65" workbookViewId="0">
      <selection activeCell="H21" sqref="H21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5.140625" style="5" customWidth="1"/>
    <col min="6" max="6" width="13.28515625" style="5" hidden="1" customWidth="1"/>
    <col min="7" max="7" width="6.28515625" style="5" customWidth="1"/>
    <col min="8" max="8" width="32.425781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11.42578125" style="5" customWidth="1"/>
    <col min="13" max="13" width="8.5703125" style="5" customWidth="1"/>
    <col min="14" max="14" width="9.5703125" style="5" customWidth="1"/>
    <col min="15" max="15" width="17.7109375" style="5" customWidth="1"/>
    <col min="16" max="16" width="6.5703125" style="5" customWidth="1"/>
    <col min="17" max="17" width="10" style="5" customWidth="1"/>
    <col min="18" max="18" width="3.7109375" style="5" customWidth="1"/>
    <col min="19" max="19" width="6.5703125" style="5" customWidth="1"/>
    <col min="20" max="20" width="10.140625" style="5" customWidth="1"/>
    <col min="21" max="21" width="3.7109375" style="5" customWidth="1"/>
    <col min="22" max="22" width="7" style="5" customWidth="1"/>
    <col min="23" max="23" width="9.85546875" style="5" customWidth="1"/>
    <col min="24" max="24" width="3.85546875" style="5" customWidth="1"/>
    <col min="25" max="25" width="4.140625" style="5" customWidth="1"/>
    <col min="26" max="26" width="2.85546875" style="5" customWidth="1"/>
    <col min="27" max="27" width="4.140625" style="5" customWidth="1"/>
    <col min="28" max="28" width="8.85546875" style="5" customWidth="1"/>
    <col min="29" max="29" width="11" style="5" customWidth="1"/>
    <col min="30" max="30" width="7.42578125" style="5" customWidth="1"/>
    <col min="31" max="31" width="18" style="2" customWidth="1"/>
    <col min="32" max="32" width="11" style="2" customWidth="1"/>
    <col min="33" max="33" width="38.42578125" customWidth="1"/>
  </cols>
  <sheetData>
    <row r="1" spans="1:46" ht="53.25" customHeight="1">
      <c r="A1" s="157" t="s">
        <v>99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</row>
    <row r="3" spans="1:46" s="7" customFormat="1" ht="24" customHeight="1">
      <c r="A3" s="159" t="s">
        <v>411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6"/>
    </row>
    <row r="4" spans="1:46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E4" s="4"/>
    </row>
    <row r="5" spans="1:46" s="16" customFormat="1" ht="20.25" customHeight="1">
      <c r="A5" s="15"/>
      <c r="E5" s="9"/>
      <c r="F5" s="9"/>
      <c r="G5" s="17" t="s">
        <v>4</v>
      </c>
      <c r="H5" s="75" t="s">
        <v>321</v>
      </c>
      <c r="I5" s="76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AE5" s="21"/>
    </row>
    <row r="6" spans="1:46" s="16" customFormat="1" ht="20.25" customHeight="1">
      <c r="G6" s="22" t="s">
        <v>5</v>
      </c>
      <c r="H6" s="77" t="s">
        <v>146</v>
      </c>
      <c r="I6" s="76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AE6" s="4"/>
      <c r="AF6" s="23"/>
    </row>
    <row r="7" spans="1:46" s="16" customFormat="1" ht="20.25" customHeight="1">
      <c r="G7" s="24" t="s">
        <v>7</v>
      </c>
      <c r="H7" s="179" t="s">
        <v>8</v>
      </c>
      <c r="I7" s="179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AE7" s="21"/>
      <c r="AF7" s="23"/>
    </row>
    <row r="8" spans="1:46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31"/>
      <c r="Z8" s="31"/>
      <c r="AA8" s="31"/>
      <c r="AB8" s="31"/>
      <c r="AD8" s="32" t="s">
        <v>100</v>
      </c>
      <c r="AE8" s="33"/>
      <c r="AF8" s="23"/>
    </row>
    <row r="9" spans="1:46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23</v>
      </c>
      <c r="Q9" s="172"/>
      <c r="R9" s="173"/>
      <c r="S9" s="174" t="s">
        <v>24</v>
      </c>
      <c r="T9" s="175"/>
      <c r="U9" s="176"/>
      <c r="V9" s="177" t="s">
        <v>25</v>
      </c>
      <c r="W9" s="177"/>
      <c r="X9" s="177"/>
      <c r="Y9" s="180" t="s">
        <v>26</v>
      </c>
      <c r="Z9" s="180" t="s">
        <v>27</v>
      </c>
      <c r="AA9" s="180" t="s">
        <v>28</v>
      </c>
      <c r="AB9" s="182" t="s">
        <v>29</v>
      </c>
      <c r="AC9" s="182" t="s">
        <v>30</v>
      </c>
      <c r="AD9" s="182" t="s">
        <v>31</v>
      </c>
      <c r="AE9" s="4"/>
      <c r="AF9" s="23"/>
    </row>
    <row r="10" spans="1:46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181"/>
      <c r="Z10" s="181"/>
      <c r="AA10" s="181"/>
      <c r="AB10" s="182"/>
      <c r="AC10" s="182"/>
      <c r="AD10" s="182"/>
      <c r="AE10" s="4"/>
      <c r="AF10" s="23"/>
    </row>
    <row r="11" spans="1:46" s="47" customFormat="1" ht="48" customHeight="1">
      <c r="A11" s="37">
        <f t="shared" ref="A11:A18" si="0">RANK(AC11,AC$11:AC$18,0)</f>
        <v>1</v>
      </c>
      <c r="B11" s="34">
        <v>13</v>
      </c>
      <c r="C11" s="66" t="s">
        <v>101</v>
      </c>
      <c r="D11" s="56" t="s">
        <v>109</v>
      </c>
      <c r="E11" s="56" t="s">
        <v>110</v>
      </c>
      <c r="F11" s="34">
        <v>10182053</v>
      </c>
      <c r="G11" s="34" t="s">
        <v>35</v>
      </c>
      <c r="H11" s="74" t="s">
        <v>152</v>
      </c>
      <c r="I11" s="35" t="s">
        <v>153</v>
      </c>
      <c r="J11" s="68" t="s">
        <v>113</v>
      </c>
      <c r="K11" s="57" t="s">
        <v>154</v>
      </c>
      <c r="L11" s="57" t="s">
        <v>115</v>
      </c>
      <c r="M11" s="57" t="s">
        <v>155</v>
      </c>
      <c r="N11" s="72" t="s">
        <v>95</v>
      </c>
      <c r="O11" s="57" t="s">
        <v>156</v>
      </c>
      <c r="P11" s="40">
        <v>251</v>
      </c>
      <c r="Q11" s="41">
        <f t="shared" ref="Q11:Q18" si="1">ROUND(P11/3.5-IF($Y11=1,0.5,IF($Y11=2,1.5,0)),3)</f>
        <v>71.713999999999999</v>
      </c>
      <c r="R11" s="42">
        <f t="shared" ref="R11:R18" si="2">RANK(Q11,Q$11:Q$18,0)</f>
        <v>1</v>
      </c>
      <c r="S11" s="40">
        <v>249</v>
      </c>
      <c r="T11" s="41">
        <f t="shared" ref="T11:T18" si="3">ROUND(S11/3.5-IF($Y11=1,0.5,IF($Y11=2,1.5,0)),3)</f>
        <v>71.143000000000001</v>
      </c>
      <c r="U11" s="42">
        <f t="shared" ref="U11:U18" si="4">RANK(T11,T$11:T$18,0)</f>
        <v>1</v>
      </c>
      <c r="V11" s="40">
        <v>250.5</v>
      </c>
      <c r="W11" s="41">
        <f t="shared" ref="W11:W18" si="5">ROUND(V11/3.5-IF($Y11=1,0.5,IF($Y11=2,1.5,0)),3)</f>
        <v>71.570999999999998</v>
      </c>
      <c r="X11" s="42">
        <f t="shared" ref="X11:X18" si="6">RANK(W11,W$11:W$18,0)</f>
        <v>1</v>
      </c>
      <c r="Y11" s="43"/>
      <c r="Z11" s="43"/>
      <c r="AA11" s="43"/>
      <c r="AB11" s="44">
        <f t="shared" ref="AB11:AB18" si="7">S11+V11+P11</f>
        <v>750.5</v>
      </c>
      <c r="AC11" s="41">
        <f t="shared" ref="AC11:AC18" si="8">ROUND(((Q11+T11+W11)/3),3)</f>
        <v>71.475999999999999</v>
      </c>
      <c r="AD11" s="43" t="s">
        <v>38</v>
      </c>
      <c r="AE11" s="45"/>
      <c r="AF11" s="45"/>
      <c r="AG11" s="46"/>
    </row>
    <row r="12" spans="1:46" s="47" customFormat="1" ht="48" customHeight="1">
      <c r="A12" s="37">
        <f t="shared" si="0"/>
        <v>2</v>
      </c>
      <c r="B12" s="34">
        <v>1</v>
      </c>
      <c r="C12" s="66" t="s">
        <v>101</v>
      </c>
      <c r="D12" s="56" t="s">
        <v>126</v>
      </c>
      <c r="E12" s="56" t="s">
        <v>127</v>
      </c>
      <c r="F12" s="34">
        <v>10211260</v>
      </c>
      <c r="G12" s="34" t="s">
        <v>35</v>
      </c>
      <c r="H12" s="74" t="s">
        <v>128</v>
      </c>
      <c r="I12" s="35" t="s">
        <v>129</v>
      </c>
      <c r="J12" s="73" t="s">
        <v>130</v>
      </c>
      <c r="K12" s="71" t="s">
        <v>123</v>
      </c>
      <c r="L12" s="57" t="s">
        <v>62</v>
      </c>
      <c r="M12" s="57" t="s">
        <v>51</v>
      </c>
      <c r="N12" s="72" t="s">
        <v>131</v>
      </c>
      <c r="O12" s="57" t="s">
        <v>132</v>
      </c>
      <c r="P12" s="40">
        <v>251</v>
      </c>
      <c r="Q12" s="41">
        <f t="shared" si="1"/>
        <v>71.713999999999999</v>
      </c>
      <c r="R12" s="42">
        <f t="shared" si="2"/>
        <v>1</v>
      </c>
      <c r="S12" s="40">
        <v>244</v>
      </c>
      <c r="T12" s="41">
        <f t="shared" si="3"/>
        <v>69.713999999999999</v>
      </c>
      <c r="U12" s="42">
        <f t="shared" si="4"/>
        <v>2</v>
      </c>
      <c r="V12" s="40">
        <v>250</v>
      </c>
      <c r="W12" s="41">
        <f t="shared" si="5"/>
        <v>71.429000000000002</v>
      </c>
      <c r="X12" s="42">
        <f t="shared" si="6"/>
        <v>2</v>
      </c>
      <c r="Y12" s="43"/>
      <c r="Z12" s="43"/>
      <c r="AA12" s="43"/>
      <c r="AB12" s="44">
        <f t="shared" si="7"/>
        <v>745</v>
      </c>
      <c r="AC12" s="41">
        <f t="shared" si="8"/>
        <v>70.951999999999998</v>
      </c>
      <c r="AD12" s="43" t="s">
        <v>38</v>
      </c>
      <c r="AE12" s="45"/>
      <c r="AF12" s="45"/>
      <c r="AG12" s="46"/>
    </row>
    <row r="13" spans="1:46" s="47" customFormat="1" ht="48" customHeight="1">
      <c r="A13" s="37">
        <f t="shared" si="0"/>
        <v>3</v>
      </c>
      <c r="B13" s="34">
        <v>50</v>
      </c>
      <c r="C13" s="66" t="s">
        <v>101</v>
      </c>
      <c r="D13" s="56" t="s">
        <v>102</v>
      </c>
      <c r="E13" s="56" t="s">
        <v>103</v>
      </c>
      <c r="F13" s="34">
        <v>10238647</v>
      </c>
      <c r="G13" s="34" t="s">
        <v>35</v>
      </c>
      <c r="H13" s="74" t="s">
        <v>147</v>
      </c>
      <c r="I13" s="35" t="s">
        <v>148</v>
      </c>
      <c r="J13" s="68" t="s">
        <v>106</v>
      </c>
      <c r="K13" s="57" t="s">
        <v>149</v>
      </c>
      <c r="L13" s="57" t="s">
        <v>62</v>
      </c>
      <c r="M13" s="57" t="s">
        <v>150</v>
      </c>
      <c r="N13" s="72" t="s">
        <v>95</v>
      </c>
      <c r="O13" s="70" t="s">
        <v>151</v>
      </c>
      <c r="P13" s="40">
        <v>235</v>
      </c>
      <c r="Q13" s="41">
        <f t="shared" si="1"/>
        <v>67.143000000000001</v>
      </c>
      <c r="R13" s="42">
        <f t="shared" si="2"/>
        <v>4</v>
      </c>
      <c r="S13" s="40">
        <v>244</v>
      </c>
      <c r="T13" s="41">
        <f t="shared" si="3"/>
        <v>69.713999999999999</v>
      </c>
      <c r="U13" s="42">
        <f t="shared" si="4"/>
        <v>2</v>
      </c>
      <c r="V13" s="40">
        <v>244.5</v>
      </c>
      <c r="W13" s="41">
        <f t="shared" si="5"/>
        <v>69.856999999999999</v>
      </c>
      <c r="X13" s="42">
        <f t="shared" si="6"/>
        <v>3</v>
      </c>
      <c r="Y13" s="43"/>
      <c r="Z13" s="43"/>
      <c r="AA13" s="43"/>
      <c r="AB13" s="44">
        <f t="shared" si="7"/>
        <v>723.5</v>
      </c>
      <c r="AC13" s="41">
        <f t="shared" si="8"/>
        <v>68.905000000000001</v>
      </c>
      <c r="AD13" s="43" t="s">
        <v>38</v>
      </c>
      <c r="AE13" s="45"/>
      <c r="AF13" s="45"/>
      <c r="AG13" s="46"/>
    </row>
    <row r="14" spans="1:46" s="47" customFormat="1" ht="48" customHeight="1">
      <c r="A14" s="37">
        <f t="shared" si="0"/>
        <v>4</v>
      </c>
      <c r="B14" s="34">
        <v>2</v>
      </c>
      <c r="C14" s="66" t="s">
        <v>101</v>
      </c>
      <c r="D14" s="56" t="s">
        <v>118</v>
      </c>
      <c r="E14" s="56" t="s">
        <v>119</v>
      </c>
      <c r="F14" s="34">
        <v>10238806</v>
      </c>
      <c r="G14" s="34" t="s">
        <v>35</v>
      </c>
      <c r="H14" s="74" t="s">
        <v>120</v>
      </c>
      <c r="I14" s="35" t="s">
        <v>121</v>
      </c>
      <c r="J14" s="68" t="s">
        <v>122</v>
      </c>
      <c r="K14" s="71" t="s">
        <v>123</v>
      </c>
      <c r="L14" s="57" t="s">
        <v>62</v>
      </c>
      <c r="M14" s="57" t="s">
        <v>90</v>
      </c>
      <c r="N14" s="72" t="s">
        <v>124</v>
      </c>
      <c r="O14" s="57" t="s">
        <v>125</v>
      </c>
      <c r="P14" s="40">
        <v>237</v>
      </c>
      <c r="Q14" s="41">
        <f t="shared" si="1"/>
        <v>67.713999999999999</v>
      </c>
      <c r="R14" s="42">
        <f t="shared" si="2"/>
        <v>3</v>
      </c>
      <c r="S14" s="40">
        <v>233</v>
      </c>
      <c r="T14" s="41">
        <f t="shared" si="3"/>
        <v>66.570999999999998</v>
      </c>
      <c r="U14" s="42">
        <f t="shared" si="4"/>
        <v>4</v>
      </c>
      <c r="V14" s="40">
        <v>240</v>
      </c>
      <c r="W14" s="41">
        <f t="shared" si="5"/>
        <v>68.570999999999998</v>
      </c>
      <c r="X14" s="42">
        <f t="shared" si="6"/>
        <v>4</v>
      </c>
      <c r="Y14" s="43"/>
      <c r="Z14" s="43"/>
      <c r="AA14" s="43"/>
      <c r="AB14" s="44">
        <f t="shared" si="7"/>
        <v>710</v>
      </c>
      <c r="AC14" s="41">
        <f t="shared" si="8"/>
        <v>67.619</v>
      </c>
      <c r="AD14" s="43" t="s">
        <v>38</v>
      </c>
      <c r="AE14" s="45"/>
      <c r="AF14" s="45"/>
      <c r="AG14" s="46"/>
    </row>
    <row r="15" spans="1:46" s="47" customFormat="1" ht="48" customHeight="1">
      <c r="A15" s="37">
        <f t="shared" si="0"/>
        <v>5</v>
      </c>
      <c r="B15" s="34">
        <v>49</v>
      </c>
      <c r="C15" s="38" t="s">
        <v>101</v>
      </c>
      <c r="D15" s="56" t="s">
        <v>102</v>
      </c>
      <c r="E15" s="74" t="s">
        <v>103</v>
      </c>
      <c r="F15" s="34">
        <v>10238647</v>
      </c>
      <c r="G15" s="34" t="s">
        <v>35</v>
      </c>
      <c r="H15" s="74" t="s">
        <v>104</v>
      </c>
      <c r="I15" s="35" t="s">
        <v>105</v>
      </c>
      <c r="J15" s="68" t="s">
        <v>106</v>
      </c>
      <c r="K15" s="57" t="s">
        <v>47</v>
      </c>
      <c r="L15" s="57" t="s">
        <v>107</v>
      </c>
      <c r="M15" s="57" t="s">
        <v>88</v>
      </c>
      <c r="N15" s="69" t="s">
        <v>60</v>
      </c>
      <c r="O15" s="70" t="s">
        <v>108</v>
      </c>
      <c r="P15" s="40">
        <v>235</v>
      </c>
      <c r="Q15" s="41">
        <f t="shared" si="1"/>
        <v>67.143000000000001</v>
      </c>
      <c r="R15" s="42">
        <f t="shared" si="2"/>
        <v>4</v>
      </c>
      <c r="S15" s="40">
        <v>231</v>
      </c>
      <c r="T15" s="41">
        <f t="shared" si="3"/>
        <v>66</v>
      </c>
      <c r="U15" s="42">
        <f t="shared" si="4"/>
        <v>5</v>
      </c>
      <c r="V15" s="40">
        <v>237.5</v>
      </c>
      <c r="W15" s="41">
        <f t="shared" si="5"/>
        <v>67.856999999999999</v>
      </c>
      <c r="X15" s="42">
        <f t="shared" si="6"/>
        <v>5</v>
      </c>
      <c r="Y15" s="43"/>
      <c r="Z15" s="43"/>
      <c r="AA15" s="43"/>
      <c r="AB15" s="44">
        <f t="shared" si="7"/>
        <v>703.5</v>
      </c>
      <c r="AC15" s="41">
        <f t="shared" si="8"/>
        <v>67</v>
      </c>
      <c r="AD15" s="43" t="s">
        <v>38</v>
      </c>
      <c r="AE15" s="45"/>
      <c r="AF15" s="45"/>
      <c r="AG15" s="46"/>
    </row>
    <row r="16" spans="1:46" s="47" customFormat="1" ht="48" customHeight="1">
      <c r="A16" s="37">
        <f t="shared" si="0"/>
        <v>6</v>
      </c>
      <c r="B16" s="34">
        <v>12</v>
      </c>
      <c r="C16" s="66" t="s">
        <v>101</v>
      </c>
      <c r="D16" s="56" t="s">
        <v>109</v>
      </c>
      <c r="E16" s="56" t="s">
        <v>110</v>
      </c>
      <c r="F16" s="34">
        <v>10182053</v>
      </c>
      <c r="G16" s="34" t="s">
        <v>35</v>
      </c>
      <c r="H16" s="74" t="s">
        <v>111</v>
      </c>
      <c r="I16" s="35" t="s">
        <v>112</v>
      </c>
      <c r="J16" s="68" t="s">
        <v>113</v>
      </c>
      <c r="K16" s="57" t="s">
        <v>114</v>
      </c>
      <c r="L16" s="57" t="s">
        <v>115</v>
      </c>
      <c r="M16" s="57" t="s">
        <v>116</v>
      </c>
      <c r="N16" s="69" t="s">
        <v>60</v>
      </c>
      <c r="O16" s="71" t="s">
        <v>117</v>
      </c>
      <c r="P16" s="40">
        <v>230.5</v>
      </c>
      <c r="Q16" s="41">
        <f t="shared" si="1"/>
        <v>65.856999999999999</v>
      </c>
      <c r="R16" s="42">
        <f t="shared" si="2"/>
        <v>6</v>
      </c>
      <c r="S16" s="40">
        <v>227.5</v>
      </c>
      <c r="T16" s="41">
        <f t="shared" si="3"/>
        <v>65</v>
      </c>
      <c r="U16" s="42">
        <f t="shared" si="4"/>
        <v>6</v>
      </c>
      <c r="V16" s="40">
        <v>234.5</v>
      </c>
      <c r="W16" s="41">
        <f t="shared" si="5"/>
        <v>67</v>
      </c>
      <c r="X16" s="42">
        <f t="shared" si="6"/>
        <v>6</v>
      </c>
      <c r="Y16" s="43"/>
      <c r="Z16" s="43"/>
      <c r="AA16" s="43"/>
      <c r="AB16" s="44">
        <f t="shared" si="7"/>
        <v>692.5</v>
      </c>
      <c r="AC16" s="41">
        <f t="shared" si="8"/>
        <v>65.951999999999998</v>
      </c>
      <c r="AD16" s="43" t="s">
        <v>38</v>
      </c>
      <c r="AE16" s="45"/>
      <c r="AF16" s="45"/>
      <c r="AG16" s="48"/>
    </row>
    <row r="17" spans="1:33" s="47" customFormat="1" ht="48" customHeight="1">
      <c r="A17" s="37">
        <f t="shared" si="0"/>
        <v>7</v>
      </c>
      <c r="B17" s="34">
        <v>3</v>
      </c>
      <c r="C17" s="66" t="s">
        <v>101</v>
      </c>
      <c r="D17" s="56" t="s">
        <v>140</v>
      </c>
      <c r="E17" s="56" t="s">
        <v>141</v>
      </c>
      <c r="F17" s="34">
        <v>10238805</v>
      </c>
      <c r="G17" s="34" t="s">
        <v>35</v>
      </c>
      <c r="H17" s="74" t="s">
        <v>142</v>
      </c>
      <c r="I17" s="35" t="s">
        <v>143</v>
      </c>
      <c r="J17" s="68" t="s">
        <v>144</v>
      </c>
      <c r="K17" s="71" t="s">
        <v>123</v>
      </c>
      <c r="L17" s="57" t="s">
        <v>36</v>
      </c>
      <c r="M17" s="57" t="s">
        <v>145</v>
      </c>
      <c r="N17" s="72" t="s">
        <v>52</v>
      </c>
      <c r="O17" s="57" t="s">
        <v>70</v>
      </c>
      <c r="P17" s="40">
        <v>215</v>
      </c>
      <c r="Q17" s="41">
        <f t="shared" si="1"/>
        <v>60.929000000000002</v>
      </c>
      <c r="R17" s="42">
        <f t="shared" si="2"/>
        <v>8</v>
      </c>
      <c r="S17" s="40">
        <v>224</v>
      </c>
      <c r="T17" s="41">
        <f t="shared" si="3"/>
        <v>63.5</v>
      </c>
      <c r="U17" s="42">
        <f t="shared" si="4"/>
        <v>7</v>
      </c>
      <c r="V17" s="40">
        <v>224.5</v>
      </c>
      <c r="W17" s="41">
        <f t="shared" si="5"/>
        <v>63.643000000000001</v>
      </c>
      <c r="X17" s="42">
        <f t="shared" si="6"/>
        <v>7</v>
      </c>
      <c r="Y17" s="43">
        <v>1</v>
      </c>
      <c r="Z17" s="43"/>
      <c r="AA17" s="43"/>
      <c r="AB17" s="44">
        <f t="shared" si="7"/>
        <v>663.5</v>
      </c>
      <c r="AC17" s="41">
        <f t="shared" si="8"/>
        <v>62.691000000000003</v>
      </c>
      <c r="AD17" s="43" t="s">
        <v>38</v>
      </c>
      <c r="AE17" s="45"/>
      <c r="AF17" s="45"/>
      <c r="AG17" s="46"/>
    </row>
    <row r="18" spans="1:33" s="47" customFormat="1" ht="48" customHeight="1">
      <c r="A18" s="37">
        <f t="shared" si="0"/>
        <v>8</v>
      </c>
      <c r="B18" s="34">
        <v>34</v>
      </c>
      <c r="C18" s="66" t="s">
        <v>101</v>
      </c>
      <c r="D18" s="56" t="s">
        <v>133</v>
      </c>
      <c r="E18" s="56" t="s">
        <v>134</v>
      </c>
      <c r="F18" s="34">
        <v>10240706</v>
      </c>
      <c r="G18" s="34" t="s">
        <v>35</v>
      </c>
      <c r="H18" s="74" t="s">
        <v>135</v>
      </c>
      <c r="I18" s="35" t="s">
        <v>136</v>
      </c>
      <c r="J18" s="68" t="s">
        <v>137</v>
      </c>
      <c r="K18" s="57" t="s">
        <v>47</v>
      </c>
      <c r="L18" s="57" t="s">
        <v>36</v>
      </c>
      <c r="M18" s="57" t="s">
        <v>69</v>
      </c>
      <c r="N18" s="57" t="s">
        <v>138</v>
      </c>
      <c r="O18" s="57" t="s">
        <v>139</v>
      </c>
      <c r="P18" s="40">
        <v>224</v>
      </c>
      <c r="Q18" s="41">
        <f t="shared" si="1"/>
        <v>64</v>
      </c>
      <c r="R18" s="42">
        <f t="shared" si="2"/>
        <v>7</v>
      </c>
      <c r="S18" s="40">
        <v>211</v>
      </c>
      <c r="T18" s="41">
        <f t="shared" si="3"/>
        <v>60.286000000000001</v>
      </c>
      <c r="U18" s="42">
        <f t="shared" si="4"/>
        <v>8</v>
      </c>
      <c r="V18" s="40">
        <v>219.5</v>
      </c>
      <c r="W18" s="41">
        <f t="shared" si="5"/>
        <v>62.713999999999999</v>
      </c>
      <c r="X18" s="42">
        <f t="shared" si="6"/>
        <v>8</v>
      </c>
      <c r="Y18" s="43"/>
      <c r="Z18" s="43"/>
      <c r="AA18" s="43"/>
      <c r="AB18" s="44">
        <f t="shared" si="7"/>
        <v>654.5</v>
      </c>
      <c r="AC18" s="41">
        <f t="shared" si="8"/>
        <v>62.332999999999998</v>
      </c>
      <c r="AD18" s="43" t="s">
        <v>38</v>
      </c>
      <c r="AE18" s="45"/>
      <c r="AF18" s="45"/>
      <c r="AG18" s="46"/>
    </row>
    <row r="19" spans="1:33" s="52" customFormat="1" ht="42.75" customHeight="1">
      <c r="A19" s="169"/>
      <c r="B19" s="169"/>
      <c r="C19" s="169"/>
      <c r="D19" s="169"/>
      <c r="E19" s="169"/>
      <c r="F19" s="50"/>
      <c r="G19" s="51"/>
      <c r="I19" s="170" t="s">
        <v>53</v>
      </c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AE19" s="53"/>
      <c r="AF19" s="53"/>
    </row>
    <row r="20" spans="1:33" ht="20.25" customHeight="1">
      <c r="A20" s="54" t="s">
        <v>54</v>
      </c>
      <c r="B20" s="54"/>
      <c r="C20" s="54"/>
      <c r="D20" s="54"/>
      <c r="E20" s="54"/>
      <c r="F20" s="55"/>
      <c r="G20" s="55"/>
      <c r="H20" s="55"/>
      <c r="I20" s="55"/>
      <c r="J20" s="178" t="s">
        <v>146</v>
      </c>
      <c r="K20" s="178"/>
      <c r="L20" s="178"/>
      <c r="M20" s="178"/>
      <c r="N20" s="178"/>
      <c r="O20" s="178"/>
      <c r="P20" s="178"/>
      <c r="Q20" s="178"/>
      <c r="R20" s="178"/>
      <c r="S20" s="178"/>
    </row>
    <row r="21" spans="1:33" ht="20.25">
      <c r="A21" s="54"/>
      <c r="B21" s="54"/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30">
    <mergeCell ref="J20:S20"/>
    <mergeCell ref="H7:I7"/>
    <mergeCell ref="AA9:AA10"/>
    <mergeCell ref="AB9:AB10"/>
    <mergeCell ref="AC9:AC10"/>
    <mergeCell ref="Y9:Y10"/>
    <mergeCell ref="Z9:Z10"/>
    <mergeCell ref="M9:M10"/>
    <mergeCell ref="N9:N10"/>
    <mergeCell ref="A19:E19"/>
    <mergeCell ref="I19:S19"/>
    <mergeCell ref="O9:O10"/>
    <mergeCell ref="P9:R9"/>
    <mergeCell ref="S9:U9"/>
    <mergeCell ref="I9:I10"/>
    <mergeCell ref="J9:J10"/>
    <mergeCell ref="K9:K10"/>
    <mergeCell ref="L9:L10"/>
    <mergeCell ref="A1:AD1"/>
    <mergeCell ref="A2:AD2"/>
    <mergeCell ref="A3:AD3"/>
    <mergeCell ref="A9:A10"/>
    <mergeCell ref="B9:B10"/>
    <mergeCell ref="C9:C10"/>
    <mergeCell ref="D9:E10"/>
    <mergeCell ref="F9:F10"/>
    <mergeCell ref="G9:G10"/>
    <mergeCell ref="H9:H10"/>
    <mergeCell ref="V9:X9"/>
    <mergeCell ref="AD9:AD10"/>
  </mergeCells>
  <printOptions horizontalCentered="1"/>
  <pageMargins left="0" right="0" top="0.39370078740157483" bottom="1.3779527559055118" header="0" footer="0"/>
  <pageSetup paperSize="9" scale="60" orientation="landscape" r:id="rId1"/>
  <headerFooter>
    <oddHeader>&amp;L&amp;G&amp;C&amp;G&amp;R&amp;G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AR28"/>
  <sheetViews>
    <sheetView view="pageBreakPreview" zoomScale="65" zoomScaleNormal="70" zoomScaleSheetLayoutView="65" workbookViewId="0">
      <selection activeCell="AF11" sqref="AF11"/>
    </sheetView>
  </sheetViews>
  <sheetFormatPr defaultRowHeight="12.75"/>
  <cols>
    <col min="1" max="1" width="4.5703125" style="5" customWidth="1"/>
    <col min="2" max="2" width="5" style="5" customWidth="1"/>
    <col min="3" max="3" width="6.140625" style="5" hidden="1" customWidth="1"/>
    <col min="4" max="4" width="13.28515625" style="5" customWidth="1"/>
    <col min="5" max="5" width="20.140625" style="5" customWidth="1"/>
    <col min="6" max="6" width="13.28515625" style="5" hidden="1" customWidth="1"/>
    <col min="7" max="7" width="5.140625" style="5" customWidth="1"/>
    <col min="8" max="8" width="25.140625" style="5" customWidth="1"/>
    <col min="9" max="9" width="14" style="5" hidden="1" customWidth="1"/>
    <col min="10" max="10" width="16.7109375" style="5" customWidth="1"/>
    <col min="11" max="11" width="10.7109375" style="5" customWidth="1"/>
    <col min="12" max="12" width="11.140625" style="5" customWidth="1"/>
    <col min="13" max="13" width="8.28515625" style="5" customWidth="1"/>
    <col min="14" max="14" width="9" style="5" customWidth="1"/>
    <col min="15" max="15" width="12.5703125" style="5" customWidth="1"/>
    <col min="16" max="16" width="6.5703125" style="5" customWidth="1"/>
    <col min="17" max="17" width="10" style="5" customWidth="1"/>
    <col min="18" max="18" width="3.7109375" style="5" customWidth="1"/>
    <col min="19" max="19" width="7" style="5" customWidth="1"/>
    <col min="20" max="20" width="10.140625" style="5" customWidth="1"/>
    <col min="21" max="21" width="3.85546875" style="5" customWidth="1"/>
    <col min="22" max="22" width="6.5703125" style="5" customWidth="1"/>
    <col min="23" max="23" width="10" style="5" customWidth="1"/>
    <col min="24" max="24" width="3.7109375" style="5" customWidth="1"/>
    <col min="25" max="25" width="4.85546875" style="5" customWidth="1"/>
    <col min="26" max="26" width="2.85546875" style="5" customWidth="1"/>
    <col min="27" max="27" width="5" style="5" customWidth="1"/>
    <col min="28" max="28" width="8.5703125" style="5" customWidth="1"/>
    <col min="29" max="29" width="10.140625" style="5" customWidth="1"/>
    <col min="30" max="30" width="7.42578125" style="5" customWidth="1"/>
    <col min="31" max="31" width="11" style="2" customWidth="1"/>
    <col min="33" max="33" width="9.5703125" bestFit="1" customWidth="1"/>
  </cols>
  <sheetData>
    <row r="1" spans="1:44" ht="29.25" customHeight="1">
      <c r="A1" s="157" t="s">
        <v>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</row>
    <row r="3" spans="1:44" s="7" customFormat="1" ht="24" customHeight="1">
      <c r="A3" s="159" t="s">
        <v>73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</row>
    <row r="4" spans="1:44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</row>
    <row r="5" spans="1:44" s="16" customFormat="1" ht="20.25" customHeight="1">
      <c r="A5" s="15"/>
      <c r="E5" s="9"/>
      <c r="F5" s="9"/>
      <c r="G5" s="59" t="s">
        <v>4</v>
      </c>
      <c r="H5" s="59" t="s">
        <v>75</v>
      </c>
      <c r="I5" s="59"/>
      <c r="J5" s="61"/>
      <c r="K5" s="58"/>
      <c r="L5" s="20"/>
      <c r="M5" s="18"/>
      <c r="N5" s="19"/>
      <c r="O5" s="19"/>
      <c r="R5" s="19"/>
      <c r="S5" s="19"/>
      <c r="V5" s="19"/>
      <c r="W5" s="19"/>
      <c r="X5" s="19"/>
    </row>
    <row r="6" spans="1:44" s="16" customFormat="1" ht="20.25" customHeight="1">
      <c r="G6" s="84" t="s">
        <v>5</v>
      </c>
      <c r="H6" s="64" t="s">
        <v>224</v>
      </c>
      <c r="I6" s="64"/>
      <c r="J6" s="62"/>
      <c r="K6" s="63"/>
      <c r="L6" s="20"/>
      <c r="M6" s="18"/>
      <c r="N6" s="19"/>
      <c r="O6" s="19"/>
      <c r="R6" s="19"/>
      <c r="S6" s="19"/>
      <c r="V6" s="19"/>
      <c r="W6" s="19"/>
      <c r="X6" s="19"/>
      <c r="AE6" s="23"/>
    </row>
    <row r="7" spans="1:44" s="16" customFormat="1" ht="20.25" customHeight="1">
      <c r="G7" s="59" t="s">
        <v>7</v>
      </c>
      <c r="H7" s="59" t="s">
        <v>6</v>
      </c>
      <c r="I7" s="59"/>
      <c r="J7" s="22"/>
      <c r="K7" s="22"/>
      <c r="L7" s="60"/>
      <c r="N7" s="19"/>
      <c r="O7" s="19"/>
      <c r="P7" s="19"/>
      <c r="Q7" s="19"/>
      <c r="R7" s="19"/>
      <c r="S7" s="19"/>
      <c r="V7" s="19"/>
      <c r="W7" s="19"/>
      <c r="X7" s="19"/>
      <c r="AE7" s="23"/>
    </row>
    <row r="8" spans="1:44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V8" s="27"/>
      <c r="W8" s="27"/>
      <c r="X8" s="27"/>
      <c r="Y8" s="31"/>
      <c r="Z8" s="31"/>
      <c r="AA8" s="31"/>
      <c r="AB8" s="31"/>
      <c r="AD8" s="32" t="s">
        <v>100</v>
      </c>
      <c r="AE8" s="23"/>
    </row>
    <row r="9" spans="1:44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7" t="s">
        <v>23</v>
      </c>
      <c r="Q9" s="177"/>
      <c r="R9" s="177"/>
      <c r="S9" s="216" t="s">
        <v>77</v>
      </c>
      <c r="T9" s="216"/>
      <c r="U9" s="216"/>
      <c r="V9" s="177" t="s">
        <v>25</v>
      </c>
      <c r="W9" s="177"/>
      <c r="X9" s="177"/>
      <c r="Y9" s="180" t="s">
        <v>26</v>
      </c>
      <c r="Z9" s="180" t="s">
        <v>27</v>
      </c>
      <c r="AA9" s="180" t="s">
        <v>28</v>
      </c>
      <c r="AB9" s="182" t="s">
        <v>29</v>
      </c>
      <c r="AC9" s="182" t="s">
        <v>30</v>
      </c>
      <c r="AD9" s="182" t="s">
        <v>31</v>
      </c>
      <c r="AE9" s="23"/>
    </row>
    <row r="10" spans="1:44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181"/>
      <c r="Z10" s="181"/>
      <c r="AA10" s="181"/>
      <c r="AB10" s="182"/>
      <c r="AC10" s="182"/>
      <c r="AD10" s="182"/>
      <c r="AE10" s="23"/>
    </row>
    <row r="11" spans="1:44" s="47" customFormat="1" ht="50.25" customHeight="1">
      <c r="A11" s="37">
        <f t="shared" ref="A11:A26" si="0">RANK(AC11,AC$11:AC$26,0)</f>
        <v>1</v>
      </c>
      <c r="B11" s="34">
        <v>23</v>
      </c>
      <c r="C11" s="38" t="s">
        <v>78</v>
      </c>
      <c r="D11" s="56" t="s">
        <v>353</v>
      </c>
      <c r="E11" s="56" t="s">
        <v>369</v>
      </c>
      <c r="F11" s="34">
        <v>10101467</v>
      </c>
      <c r="G11" s="34" t="s">
        <v>35</v>
      </c>
      <c r="H11" s="74" t="s">
        <v>370</v>
      </c>
      <c r="I11" s="35" t="s">
        <v>371</v>
      </c>
      <c r="J11" s="68" t="s">
        <v>372</v>
      </c>
      <c r="K11" s="57" t="s">
        <v>229</v>
      </c>
      <c r="L11" s="69" t="s">
        <v>62</v>
      </c>
      <c r="M11" s="57" t="s">
        <v>97</v>
      </c>
      <c r="N11" s="69" t="s">
        <v>60</v>
      </c>
      <c r="O11" s="57" t="s">
        <v>373</v>
      </c>
      <c r="P11" s="40">
        <v>251.5</v>
      </c>
      <c r="Q11" s="41">
        <f t="shared" ref="Q11:Q26" si="1">ROUND(P11/3.4-IF($Y11=1,2,IF($Y11=2,3,0)),3)</f>
        <v>73.971000000000004</v>
      </c>
      <c r="R11" s="42">
        <f t="shared" ref="R11:R26" si="2">RANK(Q11,Q$11:Q$26,0)</f>
        <v>1</v>
      </c>
      <c r="S11" s="40">
        <v>241</v>
      </c>
      <c r="T11" s="41">
        <f t="shared" ref="T11:T26" si="3">ROUND(S11/3.4-IF($Y11=1,2,IF($Y11=2,3,0)),3)</f>
        <v>70.882000000000005</v>
      </c>
      <c r="U11" s="42">
        <f t="shared" ref="U11:U26" si="4">RANK(T11,T$11:T$26,0)</f>
        <v>1</v>
      </c>
      <c r="V11" s="40">
        <v>248</v>
      </c>
      <c r="W11" s="41">
        <f t="shared" ref="W11:W26" si="5">ROUND(V11/3.4-IF($Y11=1,2,IF($Y11=2,3,0)),3)</f>
        <v>72.941000000000003</v>
      </c>
      <c r="X11" s="42">
        <f t="shared" ref="X11:X26" si="6">RANK(W11,W$11:W$26,0)</f>
        <v>1</v>
      </c>
      <c r="Y11" s="43"/>
      <c r="Z11" s="43"/>
      <c r="AA11" s="43"/>
      <c r="AB11" s="44">
        <f t="shared" ref="AB11:AB26" si="7">S11+P11+V11</f>
        <v>740.5</v>
      </c>
      <c r="AC11" s="41">
        <f t="shared" ref="AC11:AC26" si="8">ROUND(((T11+W11+Q11)/3),3)</f>
        <v>72.597999999999999</v>
      </c>
      <c r="AD11" s="85">
        <v>150</v>
      </c>
      <c r="AE11" s="67"/>
    </row>
    <row r="12" spans="1:44" s="47" customFormat="1" ht="50.25" customHeight="1">
      <c r="A12" s="37">
        <f t="shared" si="0"/>
        <v>2</v>
      </c>
      <c r="B12" s="34">
        <v>51</v>
      </c>
      <c r="C12" s="38" t="s">
        <v>78</v>
      </c>
      <c r="D12" s="56" t="s">
        <v>346</v>
      </c>
      <c r="E12" s="56" t="s">
        <v>402</v>
      </c>
      <c r="F12" s="34">
        <v>10012062</v>
      </c>
      <c r="G12" s="34" t="s">
        <v>35</v>
      </c>
      <c r="H12" s="74" t="s">
        <v>403</v>
      </c>
      <c r="I12" s="35" t="s">
        <v>404</v>
      </c>
      <c r="J12" s="68" t="s">
        <v>405</v>
      </c>
      <c r="K12" s="57" t="s">
        <v>82</v>
      </c>
      <c r="L12" s="57" t="s">
        <v>62</v>
      </c>
      <c r="M12" s="57" t="s">
        <v>48</v>
      </c>
      <c r="N12" s="57" t="s">
        <v>95</v>
      </c>
      <c r="O12" s="57" t="s">
        <v>406</v>
      </c>
      <c r="P12" s="40">
        <v>235</v>
      </c>
      <c r="Q12" s="41">
        <f t="shared" si="1"/>
        <v>69.117999999999995</v>
      </c>
      <c r="R12" s="42">
        <f t="shared" si="2"/>
        <v>2</v>
      </c>
      <c r="S12" s="40">
        <v>229</v>
      </c>
      <c r="T12" s="41">
        <f t="shared" si="3"/>
        <v>67.352999999999994</v>
      </c>
      <c r="U12" s="42">
        <f t="shared" si="4"/>
        <v>3</v>
      </c>
      <c r="V12" s="40">
        <v>240.5</v>
      </c>
      <c r="W12" s="41">
        <f t="shared" si="5"/>
        <v>70.734999999999999</v>
      </c>
      <c r="X12" s="42">
        <f t="shared" si="6"/>
        <v>2</v>
      </c>
      <c r="Y12" s="43"/>
      <c r="Z12" s="43"/>
      <c r="AA12" s="43"/>
      <c r="AB12" s="44">
        <f t="shared" si="7"/>
        <v>704.5</v>
      </c>
      <c r="AC12" s="41">
        <f t="shared" si="8"/>
        <v>69.069000000000003</v>
      </c>
      <c r="AD12" s="85">
        <v>120</v>
      </c>
      <c r="AE12" s="67"/>
    </row>
    <row r="13" spans="1:44" s="47" customFormat="1" ht="50.25" customHeight="1">
      <c r="A13" s="37">
        <f t="shared" si="0"/>
        <v>3</v>
      </c>
      <c r="B13" s="34">
        <v>17</v>
      </c>
      <c r="C13" s="66" t="s">
        <v>78</v>
      </c>
      <c r="D13" s="56" t="s">
        <v>389</v>
      </c>
      <c r="E13" s="56" t="s">
        <v>390</v>
      </c>
      <c r="F13" s="34">
        <v>10096167</v>
      </c>
      <c r="G13" s="34" t="s">
        <v>35</v>
      </c>
      <c r="H13" s="74" t="s">
        <v>391</v>
      </c>
      <c r="I13" s="35" t="s">
        <v>414</v>
      </c>
      <c r="J13" s="68" t="s">
        <v>392</v>
      </c>
      <c r="K13" s="57" t="s">
        <v>86</v>
      </c>
      <c r="L13" s="57" t="s">
        <v>62</v>
      </c>
      <c r="M13" s="57" t="s">
        <v>393</v>
      </c>
      <c r="N13" s="57" t="s">
        <v>394</v>
      </c>
      <c r="O13" s="57" t="s">
        <v>395</v>
      </c>
      <c r="P13" s="40">
        <v>228.5</v>
      </c>
      <c r="Q13" s="41">
        <f t="shared" si="1"/>
        <v>67.206000000000003</v>
      </c>
      <c r="R13" s="42">
        <f t="shared" si="2"/>
        <v>4</v>
      </c>
      <c r="S13" s="40">
        <v>232.5</v>
      </c>
      <c r="T13" s="41">
        <f t="shared" si="3"/>
        <v>68.382000000000005</v>
      </c>
      <c r="U13" s="42">
        <f t="shared" si="4"/>
        <v>2</v>
      </c>
      <c r="V13" s="40">
        <v>235.5</v>
      </c>
      <c r="W13" s="41">
        <f t="shared" si="5"/>
        <v>69.265000000000001</v>
      </c>
      <c r="X13" s="42">
        <f t="shared" si="6"/>
        <v>3</v>
      </c>
      <c r="Y13" s="43"/>
      <c r="Z13" s="43"/>
      <c r="AA13" s="43"/>
      <c r="AB13" s="44">
        <f t="shared" si="7"/>
        <v>696.5</v>
      </c>
      <c r="AC13" s="41">
        <f t="shared" si="8"/>
        <v>68.284000000000006</v>
      </c>
      <c r="AD13" s="85">
        <v>100</v>
      </c>
      <c r="AE13" s="67"/>
    </row>
    <row r="14" spans="1:44" s="47" customFormat="1" ht="50.25" customHeight="1">
      <c r="A14" s="37">
        <f t="shared" si="0"/>
        <v>4</v>
      </c>
      <c r="B14" s="34">
        <v>11</v>
      </c>
      <c r="C14" s="38" t="s">
        <v>78</v>
      </c>
      <c r="D14" s="56" t="s">
        <v>198</v>
      </c>
      <c r="E14" s="74" t="s">
        <v>407</v>
      </c>
      <c r="F14" s="34">
        <v>10241791</v>
      </c>
      <c r="G14" s="34" t="s">
        <v>35</v>
      </c>
      <c r="H14" s="74" t="s">
        <v>408</v>
      </c>
      <c r="I14" s="35" t="s">
        <v>418</v>
      </c>
      <c r="J14" s="68" t="s">
        <v>409</v>
      </c>
      <c r="K14" s="57" t="s">
        <v>162</v>
      </c>
      <c r="L14" s="57" t="s">
        <v>62</v>
      </c>
      <c r="M14" s="57" t="s">
        <v>48</v>
      </c>
      <c r="N14" s="57" t="s">
        <v>95</v>
      </c>
      <c r="O14" s="70" t="s">
        <v>410</v>
      </c>
      <c r="P14" s="40">
        <v>228</v>
      </c>
      <c r="Q14" s="41">
        <f t="shared" si="1"/>
        <v>67.058999999999997</v>
      </c>
      <c r="R14" s="42">
        <f t="shared" si="2"/>
        <v>6</v>
      </c>
      <c r="S14" s="40">
        <v>229</v>
      </c>
      <c r="T14" s="41">
        <f t="shared" si="3"/>
        <v>67.352999999999994</v>
      </c>
      <c r="U14" s="42">
        <f t="shared" si="4"/>
        <v>3</v>
      </c>
      <c r="V14" s="40">
        <v>231</v>
      </c>
      <c r="W14" s="41">
        <f t="shared" si="5"/>
        <v>67.941000000000003</v>
      </c>
      <c r="X14" s="42">
        <f t="shared" si="6"/>
        <v>5</v>
      </c>
      <c r="Y14" s="43"/>
      <c r="Z14" s="43"/>
      <c r="AA14" s="43"/>
      <c r="AB14" s="44">
        <f t="shared" si="7"/>
        <v>688</v>
      </c>
      <c r="AC14" s="41">
        <f t="shared" si="8"/>
        <v>67.450999999999993</v>
      </c>
      <c r="AD14" s="85">
        <v>70</v>
      </c>
      <c r="AE14" s="67"/>
    </row>
    <row r="15" spans="1:44" s="47" customFormat="1" ht="50.25" customHeight="1">
      <c r="A15" s="37">
        <f t="shared" si="0"/>
        <v>5</v>
      </c>
      <c r="B15" s="34">
        <v>43</v>
      </c>
      <c r="C15" s="38" t="s">
        <v>78</v>
      </c>
      <c r="D15" s="56" t="s">
        <v>322</v>
      </c>
      <c r="E15" s="74" t="s">
        <v>323</v>
      </c>
      <c r="F15" s="34">
        <v>10239036</v>
      </c>
      <c r="G15" s="34" t="s">
        <v>35</v>
      </c>
      <c r="H15" s="74" t="s">
        <v>324</v>
      </c>
      <c r="I15" s="35" t="s">
        <v>325</v>
      </c>
      <c r="J15" s="68" t="s">
        <v>326</v>
      </c>
      <c r="K15" s="57" t="s">
        <v>327</v>
      </c>
      <c r="L15" s="57" t="s">
        <v>36</v>
      </c>
      <c r="M15" s="57" t="s">
        <v>48</v>
      </c>
      <c r="N15" s="57" t="s">
        <v>312</v>
      </c>
      <c r="O15" s="57" t="s">
        <v>328</v>
      </c>
      <c r="P15" s="40">
        <v>231.5</v>
      </c>
      <c r="Q15" s="41">
        <f t="shared" si="1"/>
        <v>68.087999999999994</v>
      </c>
      <c r="R15" s="42">
        <f t="shared" si="2"/>
        <v>3</v>
      </c>
      <c r="S15" s="40">
        <v>221</v>
      </c>
      <c r="T15" s="41">
        <f t="shared" si="3"/>
        <v>65</v>
      </c>
      <c r="U15" s="42">
        <f t="shared" si="4"/>
        <v>8</v>
      </c>
      <c r="V15" s="40">
        <v>229</v>
      </c>
      <c r="W15" s="41">
        <f t="shared" si="5"/>
        <v>67.352999999999994</v>
      </c>
      <c r="X15" s="42">
        <f t="shared" si="6"/>
        <v>7</v>
      </c>
      <c r="Y15" s="43"/>
      <c r="Z15" s="43"/>
      <c r="AA15" s="43"/>
      <c r="AB15" s="44">
        <f t="shared" si="7"/>
        <v>681.5</v>
      </c>
      <c r="AC15" s="41">
        <f t="shared" si="8"/>
        <v>66.813999999999993</v>
      </c>
      <c r="AD15" s="85">
        <v>60</v>
      </c>
      <c r="AE15" s="65"/>
    </row>
    <row r="16" spans="1:44" s="47" customFormat="1" ht="50.25" customHeight="1">
      <c r="A16" s="37">
        <f t="shared" si="0"/>
        <v>6</v>
      </c>
      <c r="B16" s="34">
        <v>54</v>
      </c>
      <c r="C16" s="66" t="s">
        <v>78</v>
      </c>
      <c r="D16" s="56" t="s">
        <v>346</v>
      </c>
      <c r="E16" s="56" t="s">
        <v>347</v>
      </c>
      <c r="F16" s="34">
        <v>10029510</v>
      </c>
      <c r="G16" s="34" t="s">
        <v>35</v>
      </c>
      <c r="H16" s="83" t="s">
        <v>348</v>
      </c>
      <c r="I16" s="35" t="s">
        <v>349</v>
      </c>
      <c r="J16" s="68" t="s">
        <v>350</v>
      </c>
      <c r="K16" s="57" t="s">
        <v>351</v>
      </c>
      <c r="L16" s="57" t="s">
        <v>62</v>
      </c>
      <c r="M16" s="57" t="s">
        <v>63</v>
      </c>
      <c r="N16" s="69" t="s">
        <v>60</v>
      </c>
      <c r="O16" s="70" t="s">
        <v>352</v>
      </c>
      <c r="P16" s="40">
        <v>220.5</v>
      </c>
      <c r="Q16" s="41">
        <f t="shared" si="1"/>
        <v>64.852999999999994</v>
      </c>
      <c r="R16" s="42">
        <f t="shared" si="2"/>
        <v>9</v>
      </c>
      <c r="S16" s="40">
        <v>227</v>
      </c>
      <c r="T16" s="41">
        <f t="shared" si="3"/>
        <v>66.765000000000001</v>
      </c>
      <c r="U16" s="42">
        <f t="shared" si="4"/>
        <v>5</v>
      </c>
      <c r="V16" s="40">
        <v>229.5</v>
      </c>
      <c r="W16" s="41">
        <f t="shared" si="5"/>
        <v>67.5</v>
      </c>
      <c r="X16" s="42">
        <f t="shared" si="6"/>
        <v>6</v>
      </c>
      <c r="Y16" s="43"/>
      <c r="Z16" s="43"/>
      <c r="AA16" s="43"/>
      <c r="AB16" s="44">
        <f t="shared" si="7"/>
        <v>677</v>
      </c>
      <c r="AC16" s="41">
        <f t="shared" si="8"/>
        <v>66.373000000000005</v>
      </c>
      <c r="AD16" s="43"/>
      <c r="AE16" s="67"/>
    </row>
    <row r="17" spans="1:31" s="47" customFormat="1" ht="50.25" customHeight="1">
      <c r="A17" s="37">
        <f t="shared" si="0"/>
        <v>7</v>
      </c>
      <c r="B17" s="34">
        <v>52</v>
      </c>
      <c r="C17" s="49" t="s">
        <v>78</v>
      </c>
      <c r="D17" s="80" t="s">
        <v>374</v>
      </c>
      <c r="E17" s="80" t="s">
        <v>375</v>
      </c>
      <c r="F17" s="34">
        <v>10146749</v>
      </c>
      <c r="G17" s="39" t="s">
        <v>35</v>
      </c>
      <c r="H17" s="80" t="s">
        <v>376</v>
      </c>
      <c r="I17" s="35" t="s">
        <v>377</v>
      </c>
      <c r="J17" s="68" t="s">
        <v>378</v>
      </c>
      <c r="K17" s="57" t="s">
        <v>229</v>
      </c>
      <c r="L17" s="57" t="s">
        <v>107</v>
      </c>
      <c r="M17" s="57" t="s">
        <v>379</v>
      </c>
      <c r="N17" s="57" t="s">
        <v>37</v>
      </c>
      <c r="O17" s="70" t="s">
        <v>380</v>
      </c>
      <c r="P17" s="40">
        <v>228.5</v>
      </c>
      <c r="Q17" s="41">
        <f t="shared" si="1"/>
        <v>67.206000000000003</v>
      </c>
      <c r="R17" s="42">
        <f t="shared" si="2"/>
        <v>4</v>
      </c>
      <c r="S17" s="40">
        <v>219</v>
      </c>
      <c r="T17" s="41">
        <f t="shared" si="3"/>
        <v>64.412000000000006</v>
      </c>
      <c r="U17" s="42">
        <f t="shared" si="4"/>
        <v>12</v>
      </c>
      <c r="V17" s="40">
        <v>226</v>
      </c>
      <c r="W17" s="41">
        <f t="shared" si="5"/>
        <v>66.471000000000004</v>
      </c>
      <c r="X17" s="42">
        <f t="shared" si="6"/>
        <v>9</v>
      </c>
      <c r="Y17" s="43"/>
      <c r="Z17" s="43"/>
      <c r="AA17" s="43"/>
      <c r="AB17" s="44">
        <f t="shared" si="7"/>
        <v>673.5</v>
      </c>
      <c r="AC17" s="41">
        <f t="shared" si="8"/>
        <v>66.03</v>
      </c>
      <c r="AD17" s="43"/>
      <c r="AE17" s="67"/>
    </row>
    <row r="18" spans="1:31" s="47" customFormat="1" ht="50.25" customHeight="1">
      <c r="A18" s="37">
        <f t="shared" si="0"/>
        <v>8</v>
      </c>
      <c r="B18" s="34">
        <v>20</v>
      </c>
      <c r="C18" s="66" t="s">
        <v>78</v>
      </c>
      <c r="D18" s="74" t="s">
        <v>337</v>
      </c>
      <c r="E18" s="74" t="s">
        <v>166</v>
      </c>
      <c r="F18" s="34">
        <v>10149609</v>
      </c>
      <c r="G18" s="34" t="s">
        <v>35</v>
      </c>
      <c r="H18" s="74" t="s">
        <v>338</v>
      </c>
      <c r="I18" s="35" t="s">
        <v>80</v>
      </c>
      <c r="J18" s="68" t="s">
        <v>81</v>
      </c>
      <c r="K18" s="57" t="s">
        <v>82</v>
      </c>
      <c r="L18" s="57" t="s">
        <v>36</v>
      </c>
      <c r="M18" s="57" t="s">
        <v>83</v>
      </c>
      <c r="N18" s="57" t="s">
        <v>84</v>
      </c>
      <c r="O18" s="70" t="s">
        <v>85</v>
      </c>
      <c r="P18" s="40">
        <v>221</v>
      </c>
      <c r="Q18" s="41">
        <f t="shared" si="1"/>
        <v>65</v>
      </c>
      <c r="R18" s="42">
        <f t="shared" si="2"/>
        <v>8</v>
      </c>
      <c r="S18" s="40">
        <v>217.5</v>
      </c>
      <c r="T18" s="41">
        <f t="shared" si="3"/>
        <v>63.970999999999997</v>
      </c>
      <c r="U18" s="42">
        <f t="shared" si="4"/>
        <v>13</v>
      </c>
      <c r="V18" s="40">
        <v>234.5</v>
      </c>
      <c r="W18" s="41">
        <f t="shared" si="5"/>
        <v>68.971000000000004</v>
      </c>
      <c r="X18" s="42">
        <f t="shared" si="6"/>
        <v>4</v>
      </c>
      <c r="Y18" s="43"/>
      <c r="Z18" s="43"/>
      <c r="AA18" s="43"/>
      <c r="AB18" s="44">
        <f t="shared" si="7"/>
        <v>673</v>
      </c>
      <c r="AC18" s="41">
        <f t="shared" si="8"/>
        <v>65.980999999999995</v>
      </c>
      <c r="AD18" s="43"/>
      <c r="AE18" s="67"/>
    </row>
    <row r="19" spans="1:31" s="47" customFormat="1" ht="50.25" customHeight="1">
      <c r="A19" s="37">
        <f t="shared" si="0"/>
        <v>9</v>
      </c>
      <c r="B19" s="34">
        <v>44</v>
      </c>
      <c r="C19" s="49" t="s">
        <v>78</v>
      </c>
      <c r="D19" s="56" t="s">
        <v>339</v>
      </c>
      <c r="E19" s="56" t="s">
        <v>340</v>
      </c>
      <c r="F19" s="34">
        <v>10187890</v>
      </c>
      <c r="G19" s="34" t="s">
        <v>35</v>
      </c>
      <c r="H19" s="74" t="s">
        <v>341</v>
      </c>
      <c r="I19" s="35" t="s">
        <v>342</v>
      </c>
      <c r="J19" s="68" t="s">
        <v>343</v>
      </c>
      <c r="K19" s="57" t="s">
        <v>344</v>
      </c>
      <c r="L19" s="69" t="s">
        <v>62</v>
      </c>
      <c r="M19" s="57" t="s">
        <v>155</v>
      </c>
      <c r="N19" s="57" t="s">
        <v>68</v>
      </c>
      <c r="O19" s="57" t="s">
        <v>345</v>
      </c>
      <c r="P19" s="40">
        <v>222.5</v>
      </c>
      <c r="Q19" s="41">
        <f t="shared" si="1"/>
        <v>65.441000000000003</v>
      </c>
      <c r="R19" s="42">
        <f t="shared" si="2"/>
        <v>7</v>
      </c>
      <c r="S19" s="40">
        <v>226</v>
      </c>
      <c r="T19" s="41">
        <f t="shared" si="3"/>
        <v>66.471000000000004</v>
      </c>
      <c r="U19" s="42">
        <f t="shared" si="4"/>
        <v>6</v>
      </c>
      <c r="V19" s="40">
        <v>221.5</v>
      </c>
      <c r="W19" s="41">
        <f t="shared" si="5"/>
        <v>65.147000000000006</v>
      </c>
      <c r="X19" s="42">
        <f t="shared" si="6"/>
        <v>11</v>
      </c>
      <c r="Y19" s="43"/>
      <c r="Z19" s="43"/>
      <c r="AA19" s="43"/>
      <c r="AB19" s="44">
        <f t="shared" si="7"/>
        <v>670</v>
      </c>
      <c r="AC19" s="41">
        <f t="shared" si="8"/>
        <v>65.686000000000007</v>
      </c>
      <c r="AD19" s="43"/>
      <c r="AE19" s="67"/>
    </row>
    <row r="20" spans="1:31" s="47" customFormat="1" ht="50.25" customHeight="1">
      <c r="A20" s="37">
        <f t="shared" si="0"/>
        <v>10</v>
      </c>
      <c r="B20" s="34">
        <v>47</v>
      </c>
      <c r="C20" s="66" t="s">
        <v>78</v>
      </c>
      <c r="D20" s="56" t="s">
        <v>329</v>
      </c>
      <c r="E20" s="74" t="s">
        <v>330</v>
      </c>
      <c r="F20" s="35">
        <v>10059804</v>
      </c>
      <c r="G20" s="34" t="s">
        <v>58</v>
      </c>
      <c r="H20" s="74" t="s">
        <v>331</v>
      </c>
      <c r="I20" s="35" t="s">
        <v>332</v>
      </c>
      <c r="J20" s="73" t="s">
        <v>333</v>
      </c>
      <c r="K20" s="57" t="s">
        <v>334</v>
      </c>
      <c r="L20" s="57" t="s">
        <v>335</v>
      </c>
      <c r="M20" s="57" t="s">
        <v>90</v>
      </c>
      <c r="N20" s="57" t="s">
        <v>37</v>
      </c>
      <c r="O20" s="57" t="s">
        <v>336</v>
      </c>
      <c r="P20" s="40">
        <v>220.5</v>
      </c>
      <c r="Q20" s="41">
        <f t="shared" si="1"/>
        <v>64.852999999999994</v>
      </c>
      <c r="R20" s="42">
        <f t="shared" si="2"/>
        <v>9</v>
      </c>
      <c r="S20" s="40">
        <v>220.5</v>
      </c>
      <c r="T20" s="41">
        <f t="shared" si="3"/>
        <v>64.852999999999994</v>
      </c>
      <c r="U20" s="42">
        <f t="shared" si="4"/>
        <v>11</v>
      </c>
      <c r="V20" s="40">
        <v>228</v>
      </c>
      <c r="W20" s="41">
        <f t="shared" si="5"/>
        <v>67.058999999999997</v>
      </c>
      <c r="X20" s="42">
        <f t="shared" si="6"/>
        <v>8</v>
      </c>
      <c r="Y20" s="43"/>
      <c r="Z20" s="43"/>
      <c r="AA20" s="43"/>
      <c r="AB20" s="44">
        <f t="shared" si="7"/>
        <v>669</v>
      </c>
      <c r="AC20" s="41">
        <f t="shared" si="8"/>
        <v>65.587999999999994</v>
      </c>
      <c r="AD20" s="43"/>
      <c r="AE20" s="67"/>
    </row>
    <row r="21" spans="1:31" s="47" customFormat="1" ht="50.25" customHeight="1">
      <c r="A21" s="37">
        <f t="shared" si="0"/>
        <v>11</v>
      </c>
      <c r="B21" s="34">
        <v>25</v>
      </c>
      <c r="C21" s="66" t="s">
        <v>78</v>
      </c>
      <c r="D21" s="56" t="s">
        <v>358</v>
      </c>
      <c r="E21" s="74" t="s">
        <v>359</v>
      </c>
      <c r="F21" s="35">
        <v>10039146</v>
      </c>
      <c r="G21" s="34" t="s">
        <v>58</v>
      </c>
      <c r="H21" s="74" t="s">
        <v>360</v>
      </c>
      <c r="I21" s="35" t="s">
        <v>93</v>
      </c>
      <c r="J21" s="68" t="s">
        <v>91</v>
      </c>
      <c r="K21" s="57" t="s">
        <v>94</v>
      </c>
      <c r="L21" s="69" t="s">
        <v>62</v>
      </c>
      <c r="M21" s="57" t="s">
        <v>64</v>
      </c>
      <c r="N21" s="57" t="s">
        <v>95</v>
      </c>
      <c r="O21" s="57" t="s">
        <v>96</v>
      </c>
      <c r="P21" s="40">
        <v>220</v>
      </c>
      <c r="Q21" s="41">
        <f t="shared" si="1"/>
        <v>64.706000000000003</v>
      </c>
      <c r="R21" s="42">
        <f t="shared" si="2"/>
        <v>11</v>
      </c>
      <c r="S21" s="40">
        <v>222</v>
      </c>
      <c r="T21" s="41">
        <f t="shared" si="3"/>
        <v>65.293999999999997</v>
      </c>
      <c r="U21" s="42">
        <f t="shared" si="4"/>
        <v>7</v>
      </c>
      <c r="V21" s="40">
        <v>225.5</v>
      </c>
      <c r="W21" s="41">
        <f t="shared" si="5"/>
        <v>66.323999999999998</v>
      </c>
      <c r="X21" s="42">
        <f t="shared" si="6"/>
        <v>10</v>
      </c>
      <c r="Y21" s="43"/>
      <c r="Z21" s="43"/>
      <c r="AA21" s="43"/>
      <c r="AB21" s="44">
        <f t="shared" si="7"/>
        <v>667.5</v>
      </c>
      <c r="AC21" s="41">
        <f t="shared" si="8"/>
        <v>65.441000000000003</v>
      </c>
      <c r="AD21" s="43"/>
      <c r="AE21" s="67"/>
    </row>
    <row r="22" spans="1:31" s="47" customFormat="1" ht="50.25" customHeight="1">
      <c r="A22" s="37">
        <f t="shared" si="0"/>
        <v>12</v>
      </c>
      <c r="B22" s="34">
        <v>21</v>
      </c>
      <c r="C22" s="66" t="s">
        <v>78</v>
      </c>
      <c r="D22" s="74" t="s">
        <v>337</v>
      </c>
      <c r="E22" s="74" t="s">
        <v>166</v>
      </c>
      <c r="F22" s="34">
        <v>10149609</v>
      </c>
      <c r="G22" s="34" t="s">
        <v>35</v>
      </c>
      <c r="H22" s="74" t="s">
        <v>386</v>
      </c>
      <c r="I22" s="35" t="s">
        <v>387</v>
      </c>
      <c r="J22" s="68" t="s">
        <v>384</v>
      </c>
      <c r="K22" s="57" t="s">
        <v>366</v>
      </c>
      <c r="L22" s="57" t="s">
        <v>71</v>
      </c>
      <c r="M22" s="57" t="s">
        <v>209</v>
      </c>
      <c r="N22" s="57" t="s">
        <v>312</v>
      </c>
      <c r="O22" s="70" t="s">
        <v>388</v>
      </c>
      <c r="P22" s="40">
        <v>213</v>
      </c>
      <c r="Q22" s="41">
        <f t="shared" si="1"/>
        <v>62.646999999999998</v>
      </c>
      <c r="R22" s="42">
        <f t="shared" si="2"/>
        <v>13</v>
      </c>
      <c r="S22" s="40">
        <v>221</v>
      </c>
      <c r="T22" s="41">
        <f t="shared" si="3"/>
        <v>65</v>
      </c>
      <c r="U22" s="42">
        <f t="shared" si="4"/>
        <v>8</v>
      </c>
      <c r="V22" s="40">
        <v>219.5</v>
      </c>
      <c r="W22" s="41">
        <f t="shared" si="5"/>
        <v>64.558999999999997</v>
      </c>
      <c r="X22" s="42">
        <f t="shared" si="6"/>
        <v>12</v>
      </c>
      <c r="Y22" s="43"/>
      <c r="Z22" s="43"/>
      <c r="AA22" s="43"/>
      <c r="AB22" s="44">
        <f t="shared" si="7"/>
        <v>653.5</v>
      </c>
      <c r="AC22" s="41">
        <f t="shared" si="8"/>
        <v>64.069000000000003</v>
      </c>
      <c r="AD22" s="43"/>
      <c r="AE22" s="67"/>
    </row>
    <row r="23" spans="1:31" s="47" customFormat="1" ht="50.25" customHeight="1">
      <c r="A23" s="37">
        <f t="shared" si="0"/>
        <v>13</v>
      </c>
      <c r="B23" s="34">
        <v>37</v>
      </c>
      <c r="C23" s="66" t="s">
        <v>78</v>
      </c>
      <c r="D23" s="56" t="s">
        <v>361</v>
      </c>
      <c r="E23" s="56" t="s">
        <v>362</v>
      </c>
      <c r="F23" s="34">
        <v>10241304</v>
      </c>
      <c r="G23" s="34" t="s">
        <v>35</v>
      </c>
      <c r="H23" s="74" t="s">
        <v>363</v>
      </c>
      <c r="I23" s="35" t="s">
        <v>364</v>
      </c>
      <c r="J23" s="68" t="s">
        <v>365</v>
      </c>
      <c r="K23" s="57" t="s">
        <v>366</v>
      </c>
      <c r="L23" s="57" t="s">
        <v>71</v>
      </c>
      <c r="M23" s="57" t="s">
        <v>97</v>
      </c>
      <c r="N23" s="69" t="s">
        <v>367</v>
      </c>
      <c r="O23" s="57" t="s">
        <v>368</v>
      </c>
      <c r="P23" s="40">
        <v>217.5</v>
      </c>
      <c r="Q23" s="41">
        <f t="shared" si="1"/>
        <v>63.970999999999997</v>
      </c>
      <c r="R23" s="42">
        <f t="shared" si="2"/>
        <v>12</v>
      </c>
      <c r="S23" s="40">
        <v>221</v>
      </c>
      <c r="T23" s="41">
        <f t="shared" si="3"/>
        <v>65</v>
      </c>
      <c r="U23" s="42">
        <f t="shared" si="4"/>
        <v>8</v>
      </c>
      <c r="V23" s="40">
        <v>211</v>
      </c>
      <c r="W23" s="41">
        <f t="shared" si="5"/>
        <v>62.058999999999997</v>
      </c>
      <c r="X23" s="42">
        <f t="shared" si="6"/>
        <v>14</v>
      </c>
      <c r="Y23" s="43"/>
      <c r="Z23" s="43"/>
      <c r="AA23" s="43"/>
      <c r="AB23" s="44">
        <f t="shared" si="7"/>
        <v>649.5</v>
      </c>
      <c r="AC23" s="41">
        <f t="shared" si="8"/>
        <v>63.677</v>
      </c>
      <c r="AD23" s="43"/>
      <c r="AE23" s="67"/>
    </row>
    <row r="24" spans="1:31" s="47" customFormat="1" ht="50.25" customHeight="1">
      <c r="A24" s="37">
        <f t="shared" si="0"/>
        <v>14</v>
      </c>
      <c r="B24" s="34">
        <v>42</v>
      </c>
      <c r="C24" s="38" t="s">
        <v>78</v>
      </c>
      <c r="D24" s="56" t="s">
        <v>396</v>
      </c>
      <c r="E24" s="74" t="s">
        <v>397</v>
      </c>
      <c r="F24" s="34">
        <v>10181658</v>
      </c>
      <c r="G24" s="34" t="s">
        <v>35</v>
      </c>
      <c r="H24" s="74" t="s">
        <v>398</v>
      </c>
      <c r="I24" s="35" t="s">
        <v>399</v>
      </c>
      <c r="J24" s="68" t="s">
        <v>400</v>
      </c>
      <c r="K24" s="57" t="s">
        <v>229</v>
      </c>
      <c r="L24" s="69" t="s">
        <v>62</v>
      </c>
      <c r="M24" s="57" t="s">
        <v>69</v>
      </c>
      <c r="N24" s="57" t="s">
        <v>68</v>
      </c>
      <c r="O24" s="57" t="s">
        <v>401</v>
      </c>
      <c r="P24" s="40">
        <v>210</v>
      </c>
      <c r="Q24" s="41">
        <f t="shared" si="1"/>
        <v>61.765000000000001</v>
      </c>
      <c r="R24" s="42">
        <f t="shared" si="2"/>
        <v>15</v>
      </c>
      <c r="S24" s="40">
        <v>215</v>
      </c>
      <c r="T24" s="41">
        <f t="shared" si="3"/>
        <v>63.234999999999999</v>
      </c>
      <c r="U24" s="42">
        <f t="shared" si="4"/>
        <v>14</v>
      </c>
      <c r="V24" s="40">
        <v>218</v>
      </c>
      <c r="W24" s="41">
        <f t="shared" si="5"/>
        <v>64.117999999999995</v>
      </c>
      <c r="X24" s="42">
        <f t="shared" si="6"/>
        <v>13</v>
      </c>
      <c r="Y24" s="43"/>
      <c r="Z24" s="43"/>
      <c r="AA24" s="43"/>
      <c r="AB24" s="44">
        <f t="shared" si="7"/>
        <v>643</v>
      </c>
      <c r="AC24" s="41">
        <f t="shared" si="8"/>
        <v>63.039000000000001</v>
      </c>
      <c r="AD24" s="43"/>
      <c r="AE24" s="67"/>
    </row>
    <row r="25" spans="1:31" s="47" customFormat="1" ht="50.25" customHeight="1">
      <c r="A25" s="37">
        <f t="shared" si="0"/>
        <v>15</v>
      </c>
      <c r="B25" s="34">
        <v>10</v>
      </c>
      <c r="C25" s="49" t="s">
        <v>78</v>
      </c>
      <c r="D25" s="80" t="s">
        <v>353</v>
      </c>
      <c r="E25" s="80" t="s">
        <v>354</v>
      </c>
      <c r="F25" s="34">
        <v>10184647</v>
      </c>
      <c r="G25" s="39" t="s">
        <v>35</v>
      </c>
      <c r="H25" s="80" t="s">
        <v>355</v>
      </c>
      <c r="I25" s="35" t="s">
        <v>413</v>
      </c>
      <c r="J25" s="68" t="s">
        <v>356</v>
      </c>
      <c r="K25" s="57" t="s">
        <v>41</v>
      </c>
      <c r="L25" s="57" t="s">
        <v>62</v>
      </c>
      <c r="M25" s="57" t="s">
        <v>49</v>
      </c>
      <c r="N25" s="69" t="s">
        <v>60</v>
      </c>
      <c r="O25" s="70" t="s">
        <v>357</v>
      </c>
      <c r="P25" s="40">
        <v>212.5</v>
      </c>
      <c r="Q25" s="41">
        <f t="shared" si="1"/>
        <v>62.5</v>
      </c>
      <c r="R25" s="42">
        <f t="shared" si="2"/>
        <v>14</v>
      </c>
      <c r="S25" s="40">
        <v>212.5</v>
      </c>
      <c r="T25" s="41">
        <f t="shared" si="3"/>
        <v>62.5</v>
      </c>
      <c r="U25" s="42">
        <f t="shared" si="4"/>
        <v>15</v>
      </c>
      <c r="V25" s="40">
        <v>207.5</v>
      </c>
      <c r="W25" s="41">
        <f t="shared" si="5"/>
        <v>61.029000000000003</v>
      </c>
      <c r="X25" s="42">
        <f t="shared" si="6"/>
        <v>15</v>
      </c>
      <c r="Y25" s="43"/>
      <c r="Z25" s="43"/>
      <c r="AA25" s="43"/>
      <c r="AB25" s="44">
        <f t="shared" si="7"/>
        <v>632.5</v>
      </c>
      <c r="AC25" s="41">
        <f t="shared" si="8"/>
        <v>62.01</v>
      </c>
      <c r="AD25" s="43"/>
      <c r="AE25" s="67"/>
    </row>
    <row r="26" spans="1:31" s="47" customFormat="1" ht="50.25" customHeight="1">
      <c r="A26" s="37">
        <f t="shared" si="0"/>
        <v>16</v>
      </c>
      <c r="B26" s="34">
        <v>22</v>
      </c>
      <c r="C26" s="66" t="s">
        <v>78</v>
      </c>
      <c r="D26" s="56" t="s">
        <v>157</v>
      </c>
      <c r="E26" s="56" t="s">
        <v>381</v>
      </c>
      <c r="F26" s="34">
        <v>10182068</v>
      </c>
      <c r="G26" s="34" t="s">
        <v>35</v>
      </c>
      <c r="H26" s="74" t="s">
        <v>382</v>
      </c>
      <c r="I26" s="35" t="s">
        <v>383</v>
      </c>
      <c r="J26" s="68" t="s">
        <v>384</v>
      </c>
      <c r="K26" s="57" t="s">
        <v>94</v>
      </c>
      <c r="L26" s="57" t="s">
        <v>191</v>
      </c>
      <c r="M26" s="57" t="s">
        <v>63</v>
      </c>
      <c r="N26" s="57" t="s">
        <v>84</v>
      </c>
      <c r="O26" s="57" t="s">
        <v>385</v>
      </c>
      <c r="P26" s="40">
        <v>159.5</v>
      </c>
      <c r="Q26" s="41">
        <f t="shared" si="1"/>
        <v>46.911999999999999</v>
      </c>
      <c r="R26" s="42">
        <f t="shared" si="2"/>
        <v>16</v>
      </c>
      <c r="S26" s="40">
        <v>177.5</v>
      </c>
      <c r="T26" s="41">
        <f t="shared" si="3"/>
        <v>52.206000000000003</v>
      </c>
      <c r="U26" s="42">
        <f t="shared" si="4"/>
        <v>16</v>
      </c>
      <c r="V26" s="40">
        <v>173</v>
      </c>
      <c r="W26" s="41">
        <f t="shared" si="5"/>
        <v>50.881999999999998</v>
      </c>
      <c r="X26" s="42">
        <f t="shared" si="6"/>
        <v>16</v>
      </c>
      <c r="Y26" s="43"/>
      <c r="Z26" s="43"/>
      <c r="AA26" s="43"/>
      <c r="AB26" s="44">
        <f t="shared" si="7"/>
        <v>510</v>
      </c>
      <c r="AC26" s="41">
        <f t="shared" si="8"/>
        <v>50</v>
      </c>
      <c r="AD26" s="43"/>
      <c r="AE26" s="67"/>
    </row>
    <row r="27" spans="1:31" s="52" customFormat="1" ht="19.5" customHeight="1">
      <c r="A27" s="169"/>
      <c r="B27" s="169"/>
      <c r="C27" s="169"/>
      <c r="D27" s="169"/>
      <c r="E27" s="169"/>
      <c r="F27" s="50"/>
      <c r="G27" s="51"/>
      <c r="I27" s="170" t="s">
        <v>53</v>
      </c>
      <c r="J27" s="170"/>
      <c r="K27" s="170"/>
      <c r="L27" s="170"/>
      <c r="M27" s="170"/>
      <c r="N27" s="170"/>
      <c r="O27" s="170"/>
      <c r="P27" s="170"/>
      <c r="Q27" s="170"/>
      <c r="R27" s="170"/>
      <c r="AE27" s="53"/>
    </row>
    <row r="28" spans="1:31" ht="20.25">
      <c r="A28" s="54" t="s">
        <v>54</v>
      </c>
      <c r="B28" s="54"/>
      <c r="C28" s="54"/>
      <c r="D28" s="54"/>
      <c r="E28" s="54"/>
      <c r="F28" s="55"/>
      <c r="G28" s="55"/>
      <c r="H28" s="55"/>
      <c r="I28" s="55"/>
      <c r="J28" s="55"/>
      <c r="K28" s="217" t="s">
        <v>224</v>
      </c>
      <c r="L28" s="217"/>
      <c r="M28" s="217"/>
      <c r="N28" s="217"/>
      <c r="O28" s="217"/>
    </row>
  </sheetData>
  <mergeCells count="29">
    <mergeCell ref="A1:AD1"/>
    <mergeCell ref="A2:AD2"/>
    <mergeCell ref="A3:AD3"/>
    <mergeCell ref="A9:A10"/>
    <mergeCell ref="B9:B10"/>
    <mergeCell ref="C9:C10"/>
    <mergeCell ref="D9:E10"/>
    <mergeCell ref="F9:F10"/>
    <mergeCell ref="AB9:AB10"/>
    <mergeCell ref="AC9:AC10"/>
    <mergeCell ref="AD9:AD10"/>
    <mergeCell ref="O9:O10"/>
    <mergeCell ref="P9:R9"/>
    <mergeCell ref="S9:U9"/>
    <mergeCell ref="V9:X9"/>
    <mergeCell ref="Z9:Z10"/>
    <mergeCell ref="AA9:AA10"/>
    <mergeCell ref="Y9:Y10"/>
    <mergeCell ref="I9:I10"/>
    <mergeCell ref="J9:J10"/>
    <mergeCell ref="K9:K10"/>
    <mergeCell ref="L9:L10"/>
    <mergeCell ref="M9:M10"/>
    <mergeCell ref="N9:N10"/>
    <mergeCell ref="G9:G10"/>
    <mergeCell ref="H9:H10"/>
    <mergeCell ref="A27:E27"/>
    <mergeCell ref="I27:R27"/>
    <mergeCell ref="K28:O28"/>
  </mergeCells>
  <hyperlinks>
    <hyperlink ref="E11" r:id="rId1" tooltip="KRAVTSOVA, Anastasia" display="https://data.fei.org/Person/Performance.aspx?p=B3391BE002F5724FF8559163B3EF03B6"/>
  </hyperlinks>
  <printOptions horizontalCentered="1"/>
  <pageMargins left="0" right="0" top="0.78740157480314965" bottom="0.78740157480314965" header="0" footer="0"/>
  <pageSetup paperSize="9" scale="61" orientation="landscape" r:id="rId2"/>
  <headerFooter>
    <oddHeader>&amp;L&amp;G&amp;C&amp;G&amp;R&amp;G</oddHeader>
    <oddFooter>&amp;C&amp;G</oddFoot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AY28"/>
  <sheetViews>
    <sheetView view="pageBreakPreview" zoomScale="65" zoomScaleNormal="70" zoomScaleSheetLayoutView="65" workbookViewId="0">
      <selection activeCell="L16" sqref="L16"/>
    </sheetView>
  </sheetViews>
  <sheetFormatPr defaultRowHeight="12.75"/>
  <cols>
    <col min="1" max="1" width="4.5703125" style="5" customWidth="1"/>
    <col min="2" max="2" width="5" style="5" customWidth="1"/>
    <col min="3" max="3" width="6.140625" style="5" hidden="1" customWidth="1"/>
    <col min="4" max="4" width="13.28515625" style="5" customWidth="1"/>
    <col min="5" max="5" width="20.85546875" style="5" customWidth="1"/>
    <col min="6" max="6" width="13.28515625" style="5" hidden="1" customWidth="1"/>
    <col min="7" max="7" width="5.140625" style="5" customWidth="1"/>
    <col min="8" max="8" width="25.140625" style="5" customWidth="1"/>
    <col min="9" max="9" width="14" style="5" hidden="1" customWidth="1"/>
    <col min="10" max="10" width="16.7109375" style="5" hidden="1" customWidth="1"/>
    <col min="11" max="11" width="10.7109375" style="5" customWidth="1"/>
    <col min="12" max="12" width="10.42578125" style="5" customWidth="1"/>
    <col min="13" max="13" width="8.28515625" style="5" customWidth="1"/>
    <col min="14" max="14" width="9" style="5" customWidth="1"/>
    <col min="15" max="15" width="12" style="5" customWidth="1"/>
    <col min="16" max="16" width="6.5703125" style="5" customWidth="1"/>
    <col min="17" max="17" width="10" style="5" customWidth="1"/>
    <col min="18" max="18" width="3.7109375" style="5" customWidth="1"/>
    <col min="19" max="19" width="6.5703125" style="5" customWidth="1"/>
    <col min="20" max="20" width="10" style="5" customWidth="1"/>
    <col min="21" max="21" width="3.7109375" style="5" customWidth="1"/>
    <col min="22" max="22" width="7" style="5" customWidth="1"/>
    <col min="23" max="23" width="10.140625" style="5" customWidth="1"/>
    <col min="24" max="24" width="3.85546875" style="5" customWidth="1"/>
    <col min="25" max="25" width="6.5703125" style="5" customWidth="1"/>
    <col min="26" max="26" width="10" style="5" customWidth="1"/>
    <col min="27" max="27" width="3.7109375" style="5" customWidth="1"/>
    <col min="28" max="28" width="6.5703125" style="5" customWidth="1"/>
    <col min="29" max="29" width="10" style="5" customWidth="1"/>
    <col min="30" max="30" width="3.7109375" style="5" customWidth="1"/>
    <col min="31" max="31" width="4.85546875" style="5" customWidth="1"/>
    <col min="32" max="32" width="2.85546875" style="5" customWidth="1"/>
    <col min="33" max="33" width="5" style="5" customWidth="1"/>
    <col min="34" max="34" width="8.5703125" style="5" customWidth="1"/>
    <col min="35" max="35" width="10.140625" style="5" customWidth="1"/>
    <col min="36" max="36" width="7.42578125" style="5" customWidth="1"/>
    <col min="37" max="37" width="11" style="2" customWidth="1"/>
    <col min="40" max="40" width="9.5703125" bestFit="1" customWidth="1"/>
  </cols>
  <sheetData>
    <row r="1" spans="1:51" ht="29.25" customHeight="1">
      <c r="A1" s="157" t="s">
        <v>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L1" s="3"/>
      <c r="AM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51" s="7" customFormat="1" ht="24" customHeight="1">
      <c r="A3" s="159" t="s">
        <v>423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</row>
    <row r="4" spans="1:51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</row>
    <row r="5" spans="1:51" s="16" customFormat="1" ht="20.25" customHeight="1">
      <c r="A5" s="15"/>
      <c r="E5" s="9"/>
      <c r="F5" s="9"/>
      <c r="G5" s="59" t="s">
        <v>74</v>
      </c>
      <c r="H5" s="59" t="s">
        <v>424</v>
      </c>
      <c r="I5" s="59"/>
      <c r="J5" s="61"/>
      <c r="K5" s="58"/>
      <c r="L5" s="20"/>
      <c r="M5" s="218" t="s">
        <v>425</v>
      </c>
      <c r="N5" s="218"/>
      <c r="O5" s="218"/>
      <c r="R5" s="19"/>
      <c r="U5" s="19"/>
      <c r="V5" s="19"/>
      <c r="AA5" s="19"/>
      <c r="AB5" s="19"/>
      <c r="AC5" s="19"/>
      <c r="AD5" s="19"/>
    </row>
    <row r="6" spans="1:51" s="16" customFormat="1" ht="20.25" customHeight="1">
      <c r="G6" s="59" t="s">
        <v>4</v>
      </c>
      <c r="H6" s="59" t="s">
        <v>146</v>
      </c>
      <c r="I6" s="59"/>
      <c r="J6" s="62"/>
      <c r="K6" s="63"/>
      <c r="L6" s="20"/>
      <c r="M6" s="218" t="s">
        <v>426</v>
      </c>
      <c r="N6" s="218"/>
      <c r="O6" s="218"/>
      <c r="P6" s="218"/>
      <c r="R6" s="19"/>
      <c r="S6" s="19"/>
      <c r="U6" s="19"/>
      <c r="V6" s="19"/>
      <c r="Y6" s="19"/>
      <c r="AA6" s="19"/>
      <c r="AB6" s="19"/>
      <c r="AC6" s="19"/>
      <c r="AD6" s="19"/>
      <c r="AK6" s="23"/>
    </row>
    <row r="7" spans="1:51" s="16" customFormat="1" ht="20.25" customHeight="1">
      <c r="G7" s="84" t="s">
        <v>5</v>
      </c>
      <c r="H7" s="64" t="s">
        <v>6</v>
      </c>
      <c r="I7" s="64"/>
      <c r="J7" s="22"/>
      <c r="K7" s="22"/>
      <c r="L7" s="60"/>
      <c r="N7" s="19"/>
      <c r="O7" s="19"/>
      <c r="P7" s="19"/>
      <c r="Q7" s="19"/>
      <c r="R7" s="19"/>
      <c r="S7" s="19"/>
      <c r="T7" s="19"/>
      <c r="U7" s="19"/>
      <c r="V7" s="19"/>
      <c r="Y7" s="19"/>
      <c r="Z7" s="19"/>
      <c r="AA7" s="19"/>
      <c r="AB7" s="19"/>
      <c r="AC7" s="19"/>
      <c r="AD7" s="19"/>
      <c r="AK7" s="23"/>
    </row>
    <row r="8" spans="1:51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27"/>
      <c r="Z8" s="27"/>
      <c r="AA8" s="27"/>
      <c r="AB8" s="27"/>
      <c r="AC8" s="27"/>
      <c r="AD8" s="27"/>
      <c r="AE8" s="31"/>
      <c r="AF8" s="31"/>
      <c r="AG8" s="31"/>
      <c r="AH8" s="31"/>
      <c r="AJ8" s="32" t="s">
        <v>421</v>
      </c>
      <c r="AK8" s="23"/>
    </row>
    <row r="9" spans="1:51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7" t="s">
        <v>76</v>
      </c>
      <c r="Q9" s="177"/>
      <c r="R9" s="177"/>
      <c r="S9" s="177" t="s">
        <v>23</v>
      </c>
      <c r="T9" s="177"/>
      <c r="U9" s="177"/>
      <c r="V9" s="216" t="s">
        <v>77</v>
      </c>
      <c r="W9" s="216"/>
      <c r="X9" s="216"/>
      <c r="Y9" s="177" t="s">
        <v>427</v>
      </c>
      <c r="Z9" s="177"/>
      <c r="AA9" s="177"/>
      <c r="AB9" s="177" t="s">
        <v>25</v>
      </c>
      <c r="AC9" s="177"/>
      <c r="AD9" s="177"/>
      <c r="AE9" s="180" t="s">
        <v>26</v>
      </c>
      <c r="AF9" s="180" t="s">
        <v>27</v>
      </c>
      <c r="AG9" s="180" t="s">
        <v>28</v>
      </c>
      <c r="AH9" s="182" t="s">
        <v>29</v>
      </c>
      <c r="AI9" s="182" t="s">
        <v>30</v>
      </c>
      <c r="AJ9" s="182" t="s">
        <v>31</v>
      </c>
      <c r="AK9" s="23"/>
    </row>
    <row r="10" spans="1:51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35" t="s">
        <v>32</v>
      </c>
      <c r="Z10" s="35" t="s">
        <v>33</v>
      </c>
      <c r="AA10" s="36" t="s">
        <v>10</v>
      </c>
      <c r="AB10" s="35" t="s">
        <v>32</v>
      </c>
      <c r="AC10" s="35" t="s">
        <v>33</v>
      </c>
      <c r="AD10" s="36" t="s">
        <v>10</v>
      </c>
      <c r="AE10" s="181"/>
      <c r="AF10" s="181"/>
      <c r="AG10" s="181"/>
      <c r="AH10" s="182"/>
      <c r="AI10" s="182"/>
      <c r="AJ10" s="182"/>
      <c r="AK10" s="23"/>
    </row>
    <row r="11" spans="1:51" s="47" customFormat="1" ht="50.25" customHeight="1">
      <c r="A11" s="37">
        <f t="shared" ref="A11:A25" si="0">RANK(AI11,AI$11:AI$26,0)</f>
        <v>1</v>
      </c>
      <c r="B11" s="34">
        <v>23</v>
      </c>
      <c r="C11" s="38" t="s">
        <v>78</v>
      </c>
      <c r="D11" s="56" t="s">
        <v>353</v>
      </c>
      <c r="E11" s="56" t="s">
        <v>369</v>
      </c>
      <c r="F11" s="34">
        <v>10101467</v>
      </c>
      <c r="G11" s="34" t="s">
        <v>35</v>
      </c>
      <c r="H11" s="74" t="s">
        <v>370</v>
      </c>
      <c r="I11" s="35" t="s">
        <v>371</v>
      </c>
      <c r="J11" s="68" t="s">
        <v>372</v>
      </c>
      <c r="K11" s="57" t="s">
        <v>229</v>
      </c>
      <c r="L11" s="69" t="s">
        <v>62</v>
      </c>
      <c r="M11" s="57" t="s">
        <v>97</v>
      </c>
      <c r="N11" s="69" t="s">
        <v>60</v>
      </c>
      <c r="O11" s="57" t="s">
        <v>373</v>
      </c>
      <c r="P11" s="40">
        <v>242</v>
      </c>
      <c r="Q11" s="41">
        <f t="shared" ref="Q11:Q25" si="1">ROUND(P11/3.4-IF($AE11=1,2,IF($AE11=2,3,0)),3)</f>
        <v>71.176000000000002</v>
      </c>
      <c r="R11" s="42">
        <f t="shared" ref="R11:R25" si="2">RANK(Q11,Q$11:Q$26,0)</f>
        <v>1</v>
      </c>
      <c r="S11" s="40">
        <v>237.5</v>
      </c>
      <c r="T11" s="41">
        <f t="shared" ref="T11:T25" si="3">ROUND(S11/3.4-IF($AE11=1,2,IF($AE11=2,3,0)),3)</f>
        <v>69.852999999999994</v>
      </c>
      <c r="U11" s="42">
        <f t="shared" ref="U11:U25" si="4">RANK(T11,T$11:T$26,0)</f>
        <v>1</v>
      </c>
      <c r="V11" s="40">
        <v>244</v>
      </c>
      <c r="W11" s="41">
        <f t="shared" ref="W11:W25" si="5">ROUND(V11/3.4-IF($AE11=1,2,IF($AE11=2,3,0)),3)</f>
        <v>71.765000000000001</v>
      </c>
      <c r="X11" s="42">
        <f t="shared" ref="X11:X25" si="6">RANK(W11,W$11:W$26,0)</f>
        <v>1</v>
      </c>
      <c r="Y11" s="40">
        <v>248</v>
      </c>
      <c r="Z11" s="41">
        <f t="shared" ref="Z11:Z25" si="7">ROUND(Y11/3.4-IF($AE11=1,2,IF($AE11=2,3,0)),3)</f>
        <v>72.941000000000003</v>
      </c>
      <c r="AA11" s="42">
        <f t="shared" ref="AA11:AA25" si="8">RANK(Z11,Z$11:Z$26,0)</f>
        <v>1</v>
      </c>
      <c r="AB11" s="40">
        <v>245</v>
      </c>
      <c r="AC11" s="41">
        <f t="shared" ref="AC11:AC25" si="9">ROUND(AB11/3.4-IF($AE11=1,2,IF($AE11=2,3,0)),3)</f>
        <v>72.058999999999997</v>
      </c>
      <c r="AD11" s="42">
        <f t="shared" ref="AD11:AD25" si="10">RANK(AC11,AC$11:AC$26,0)</f>
        <v>1</v>
      </c>
      <c r="AE11" s="43"/>
      <c r="AF11" s="43"/>
      <c r="AG11" s="43"/>
      <c r="AH11" s="44">
        <f t="shared" ref="AH11:AH25" si="11">V11+P11+AB11+S11+Y11</f>
        <v>1216.5</v>
      </c>
      <c r="AI11" s="41">
        <f t="shared" ref="AI11:AI25" si="12">ROUND(((W11+AC11+Q11+T11+Z11)/5),3)</f>
        <v>71.558999999999997</v>
      </c>
      <c r="AJ11" s="43">
        <v>150</v>
      </c>
      <c r="AK11" s="67"/>
    </row>
    <row r="12" spans="1:51" s="47" customFormat="1" ht="50.25" customHeight="1">
      <c r="A12" s="37">
        <f t="shared" si="0"/>
        <v>2</v>
      </c>
      <c r="B12" s="34">
        <v>54</v>
      </c>
      <c r="C12" s="66" t="s">
        <v>78</v>
      </c>
      <c r="D12" s="56" t="s">
        <v>346</v>
      </c>
      <c r="E12" s="56" t="s">
        <v>347</v>
      </c>
      <c r="F12" s="34">
        <v>10029510</v>
      </c>
      <c r="G12" s="34" t="s">
        <v>35</v>
      </c>
      <c r="H12" s="83" t="s">
        <v>348</v>
      </c>
      <c r="I12" s="35" t="s">
        <v>349</v>
      </c>
      <c r="J12" s="68" t="s">
        <v>350</v>
      </c>
      <c r="K12" s="57" t="s">
        <v>351</v>
      </c>
      <c r="L12" s="57" t="s">
        <v>62</v>
      </c>
      <c r="M12" s="57" t="s">
        <v>63</v>
      </c>
      <c r="N12" s="69" t="s">
        <v>60</v>
      </c>
      <c r="O12" s="70" t="s">
        <v>352</v>
      </c>
      <c r="P12" s="40">
        <v>233</v>
      </c>
      <c r="Q12" s="41">
        <f t="shared" si="1"/>
        <v>68.528999999999996</v>
      </c>
      <c r="R12" s="42">
        <f t="shared" si="2"/>
        <v>3</v>
      </c>
      <c r="S12" s="40">
        <v>227.5</v>
      </c>
      <c r="T12" s="41">
        <f t="shared" si="3"/>
        <v>66.912000000000006</v>
      </c>
      <c r="U12" s="42">
        <f t="shared" si="4"/>
        <v>3</v>
      </c>
      <c r="V12" s="40">
        <v>235.5</v>
      </c>
      <c r="W12" s="41">
        <f t="shared" si="5"/>
        <v>69.265000000000001</v>
      </c>
      <c r="X12" s="42">
        <f t="shared" si="6"/>
        <v>3</v>
      </c>
      <c r="Y12" s="40">
        <v>232.5</v>
      </c>
      <c r="Z12" s="41">
        <f t="shared" si="7"/>
        <v>68.382000000000005</v>
      </c>
      <c r="AA12" s="42">
        <f t="shared" si="8"/>
        <v>3</v>
      </c>
      <c r="AB12" s="40">
        <v>227.5</v>
      </c>
      <c r="AC12" s="41">
        <f t="shared" si="9"/>
        <v>66.912000000000006</v>
      </c>
      <c r="AD12" s="42">
        <f t="shared" si="10"/>
        <v>3</v>
      </c>
      <c r="AE12" s="43"/>
      <c r="AF12" s="43"/>
      <c r="AG12" s="43"/>
      <c r="AH12" s="44">
        <f t="shared" si="11"/>
        <v>1156</v>
      </c>
      <c r="AI12" s="41">
        <f t="shared" si="12"/>
        <v>68</v>
      </c>
      <c r="AJ12" s="43">
        <v>120</v>
      </c>
      <c r="AK12" s="67"/>
    </row>
    <row r="13" spans="1:51" s="47" customFormat="1" ht="50.25" customHeight="1">
      <c r="A13" s="37">
        <f t="shared" si="0"/>
        <v>3</v>
      </c>
      <c r="B13" s="34">
        <v>52</v>
      </c>
      <c r="C13" s="49" t="s">
        <v>78</v>
      </c>
      <c r="D13" s="80" t="s">
        <v>374</v>
      </c>
      <c r="E13" s="80" t="s">
        <v>375</v>
      </c>
      <c r="F13" s="34">
        <v>10146749</v>
      </c>
      <c r="G13" s="39" t="s">
        <v>35</v>
      </c>
      <c r="H13" s="80" t="s">
        <v>376</v>
      </c>
      <c r="I13" s="35" t="s">
        <v>377</v>
      </c>
      <c r="J13" s="68" t="s">
        <v>378</v>
      </c>
      <c r="K13" s="57" t="s">
        <v>229</v>
      </c>
      <c r="L13" s="57" t="s">
        <v>107</v>
      </c>
      <c r="M13" s="57" t="s">
        <v>379</v>
      </c>
      <c r="N13" s="57" t="s">
        <v>37</v>
      </c>
      <c r="O13" s="70" t="s">
        <v>380</v>
      </c>
      <c r="P13" s="40">
        <v>233.5</v>
      </c>
      <c r="Q13" s="41">
        <f t="shared" si="1"/>
        <v>68.676000000000002</v>
      </c>
      <c r="R13" s="42">
        <f t="shared" si="2"/>
        <v>2</v>
      </c>
      <c r="S13" s="40">
        <v>227.5</v>
      </c>
      <c r="T13" s="41">
        <f t="shared" si="3"/>
        <v>66.912000000000006</v>
      </c>
      <c r="U13" s="42">
        <f t="shared" si="4"/>
        <v>3</v>
      </c>
      <c r="V13" s="40">
        <v>232</v>
      </c>
      <c r="W13" s="41">
        <f t="shared" si="5"/>
        <v>68.234999999999999</v>
      </c>
      <c r="X13" s="42">
        <f t="shared" si="6"/>
        <v>4</v>
      </c>
      <c r="Y13" s="40">
        <v>223.5</v>
      </c>
      <c r="Z13" s="41">
        <f t="shared" si="7"/>
        <v>65.734999999999999</v>
      </c>
      <c r="AA13" s="42">
        <f t="shared" si="8"/>
        <v>8</v>
      </c>
      <c r="AB13" s="40">
        <v>232.5</v>
      </c>
      <c r="AC13" s="41">
        <f t="shared" si="9"/>
        <v>68.382000000000005</v>
      </c>
      <c r="AD13" s="42">
        <f t="shared" si="10"/>
        <v>2</v>
      </c>
      <c r="AE13" s="43"/>
      <c r="AF13" s="43"/>
      <c r="AG13" s="43"/>
      <c r="AH13" s="44">
        <f t="shared" si="11"/>
        <v>1149</v>
      </c>
      <c r="AI13" s="41">
        <f t="shared" si="12"/>
        <v>67.587999999999994</v>
      </c>
      <c r="AJ13" s="43">
        <v>100</v>
      </c>
      <c r="AK13" s="67"/>
    </row>
    <row r="14" spans="1:51" s="47" customFormat="1" ht="50.25" customHeight="1">
      <c r="A14" s="37">
        <f t="shared" si="0"/>
        <v>4</v>
      </c>
      <c r="B14" s="34">
        <v>20</v>
      </c>
      <c r="C14" s="66" t="s">
        <v>78</v>
      </c>
      <c r="D14" s="74" t="s">
        <v>337</v>
      </c>
      <c r="E14" s="74" t="s">
        <v>166</v>
      </c>
      <c r="F14" s="34">
        <v>10149609</v>
      </c>
      <c r="G14" s="34" t="s">
        <v>35</v>
      </c>
      <c r="H14" s="74" t="s">
        <v>338</v>
      </c>
      <c r="I14" s="35" t="s">
        <v>80</v>
      </c>
      <c r="J14" s="68" t="s">
        <v>81</v>
      </c>
      <c r="K14" s="57" t="s">
        <v>82</v>
      </c>
      <c r="L14" s="57" t="s">
        <v>36</v>
      </c>
      <c r="M14" s="57" t="s">
        <v>83</v>
      </c>
      <c r="N14" s="57" t="s">
        <v>84</v>
      </c>
      <c r="O14" s="70" t="s">
        <v>85</v>
      </c>
      <c r="P14" s="40">
        <v>221</v>
      </c>
      <c r="Q14" s="41">
        <f t="shared" si="1"/>
        <v>65</v>
      </c>
      <c r="R14" s="42">
        <f t="shared" si="2"/>
        <v>6</v>
      </c>
      <c r="S14" s="40">
        <v>225.5</v>
      </c>
      <c r="T14" s="41">
        <f t="shared" si="3"/>
        <v>66.323999999999998</v>
      </c>
      <c r="U14" s="42">
        <f t="shared" si="4"/>
        <v>5</v>
      </c>
      <c r="V14" s="40">
        <v>236.5</v>
      </c>
      <c r="W14" s="41">
        <f t="shared" si="5"/>
        <v>69.558999999999997</v>
      </c>
      <c r="X14" s="42">
        <f t="shared" si="6"/>
        <v>2</v>
      </c>
      <c r="Y14" s="40">
        <v>234.5</v>
      </c>
      <c r="Z14" s="41">
        <f t="shared" si="7"/>
        <v>68.971000000000004</v>
      </c>
      <c r="AA14" s="42">
        <f t="shared" si="8"/>
        <v>2</v>
      </c>
      <c r="AB14" s="40">
        <v>223</v>
      </c>
      <c r="AC14" s="41">
        <f t="shared" si="9"/>
        <v>65.587999999999994</v>
      </c>
      <c r="AD14" s="42">
        <f t="shared" si="10"/>
        <v>5</v>
      </c>
      <c r="AE14" s="43"/>
      <c r="AF14" s="43"/>
      <c r="AG14" s="43"/>
      <c r="AH14" s="44">
        <f t="shared" si="11"/>
        <v>1140.5</v>
      </c>
      <c r="AI14" s="41">
        <f t="shared" si="12"/>
        <v>67.087999999999994</v>
      </c>
      <c r="AJ14" s="43">
        <v>70</v>
      </c>
      <c r="AK14" s="67"/>
    </row>
    <row r="15" spans="1:51" s="47" customFormat="1" ht="50.25" customHeight="1">
      <c r="A15" s="37">
        <f t="shared" si="0"/>
        <v>5</v>
      </c>
      <c r="B15" s="34">
        <v>51</v>
      </c>
      <c r="C15" s="38" t="s">
        <v>78</v>
      </c>
      <c r="D15" s="56" t="s">
        <v>346</v>
      </c>
      <c r="E15" s="56" t="s">
        <v>402</v>
      </c>
      <c r="F15" s="34">
        <v>10012062</v>
      </c>
      <c r="G15" s="34" t="s">
        <v>35</v>
      </c>
      <c r="H15" s="74" t="s">
        <v>403</v>
      </c>
      <c r="I15" s="35" t="s">
        <v>404</v>
      </c>
      <c r="J15" s="68" t="s">
        <v>405</v>
      </c>
      <c r="K15" s="57" t="s">
        <v>82</v>
      </c>
      <c r="L15" s="57" t="s">
        <v>62</v>
      </c>
      <c r="M15" s="57" t="s">
        <v>48</v>
      </c>
      <c r="N15" s="57" t="s">
        <v>95</v>
      </c>
      <c r="O15" s="57" t="s">
        <v>406</v>
      </c>
      <c r="P15" s="40">
        <v>218.5</v>
      </c>
      <c r="Q15" s="41">
        <f t="shared" si="1"/>
        <v>64.265000000000001</v>
      </c>
      <c r="R15" s="42">
        <f t="shared" si="2"/>
        <v>8</v>
      </c>
      <c r="S15" s="40">
        <v>228.5</v>
      </c>
      <c r="T15" s="41">
        <f t="shared" si="3"/>
        <v>67.206000000000003</v>
      </c>
      <c r="U15" s="42">
        <f t="shared" si="4"/>
        <v>2</v>
      </c>
      <c r="V15" s="40">
        <v>229</v>
      </c>
      <c r="W15" s="41">
        <f t="shared" si="5"/>
        <v>67.352999999999994</v>
      </c>
      <c r="X15" s="42">
        <f t="shared" si="6"/>
        <v>5</v>
      </c>
      <c r="Y15" s="40">
        <v>228</v>
      </c>
      <c r="Z15" s="41">
        <f t="shared" si="7"/>
        <v>67.058999999999997</v>
      </c>
      <c r="AA15" s="42">
        <f t="shared" si="8"/>
        <v>6</v>
      </c>
      <c r="AB15" s="40">
        <v>222.5</v>
      </c>
      <c r="AC15" s="41">
        <f t="shared" si="9"/>
        <v>65.441000000000003</v>
      </c>
      <c r="AD15" s="42">
        <f t="shared" si="10"/>
        <v>7</v>
      </c>
      <c r="AE15" s="43"/>
      <c r="AF15" s="43"/>
      <c r="AG15" s="43"/>
      <c r="AH15" s="44">
        <f t="shared" si="11"/>
        <v>1126.5</v>
      </c>
      <c r="AI15" s="41">
        <f t="shared" si="12"/>
        <v>66.265000000000001</v>
      </c>
      <c r="AJ15" s="43">
        <v>60</v>
      </c>
      <c r="AK15" s="67"/>
      <c r="AL15" s="91"/>
    </row>
    <row r="16" spans="1:51" s="47" customFormat="1" ht="50.25" customHeight="1">
      <c r="A16" s="37">
        <f t="shared" si="0"/>
        <v>6</v>
      </c>
      <c r="B16" s="34">
        <v>11</v>
      </c>
      <c r="C16" s="38" t="s">
        <v>78</v>
      </c>
      <c r="D16" s="56" t="s">
        <v>198</v>
      </c>
      <c r="E16" s="74" t="s">
        <v>407</v>
      </c>
      <c r="F16" s="34">
        <v>10241791</v>
      </c>
      <c r="G16" s="34" t="s">
        <v>35</v>
      </c>
      <c r="H16" s="74" t="s">
        <v>408</v>
      </c>
      <c r="I16" s="35" t="s">
        <v>418</v>
      </c>
      <c r="J16" s="68" t="s">
        <v>409</v>
      </c>
      <c r="K16" s="57" t="s">
        <v>162</v>
      </c>
      <c r="L16" s="57" t="s">
        <v>62</v>
      </c>
      <c r="M16" s="57" t="s">
        <v>48</v>
      </c>
      <c r="N16" s="57" t="s">
        <v>95</v>
      </c>
      <c r="O16" s="70" t="s">
        <v>410</v>
      </c>
      <c r="P16" s="40">
        <v>221.5</v>
      </c>
      <c r="Q16" s="41">
        <f t="shared" si="1"/>
        <v>65.147000000000006</v>
      </c>
      <c r="R16" s="42">
        <f t="shared" si="2"/>
        <v>5</v>
      </c>
      <c r="S16" s="40">
        <v>222.5</v>
      </c>
      <c r="T16" s="41">
        <f t="shared" si="3"/>
        <v>65.441000000000003</v>
      </c>
      <c r="U16" s="42">
        <f t="shared" si="4"/>
        <v>6</v>
      </c>
      <c r="V16" s="40">
        <v>223</v>
      </c>
      <c r="W16" s="41">
        <f t="shared" si="5"/>
        <v>65.587999999999994</v>
      </c>
      <c r="X16" s="42">
        <f t="shared" si="6"/>
        <v>8</v>
      </c>
      <c r="Y16" s="40">
        <v>223.5</v>
      </c>
      <c r="Z16" s="41">
        <f t="shared" si="7"/>
        <v>65.734999999999999</v>
      </c>
      <c r="AA16" s="42">
        <f t="shared" si="8"/>
        <v>8</v>
      </c>
      <c r="AB16" s="40">
        <v>224.5</v>
      </c>
      <c r="AC16" s="41">
        <f t="shared" si="9"/>
        <v>66.028999999999996</v>
      </c>
      <c r="AD16" s="42">
        <f t="shared" si="10"/>
        <v>4</v>
      </c>
      <c r="AE16" s="43"/>
      <c r="AF16" s="43"/>
      <c r="AG16" s="43"/>
      <c r="AH16" s="44">
        <f t="shared" si="11"/>
        <v>1115</v>
      </c>
      <c r="AI16" s="41">
        <f t="shared" si="12"/>
        <v>65.587999999999994</v>
      </c>
      <c r="AJ16" s="43"/>
      <c r="AK16" s="67"/>
    </row>
    <row r="17" spans="1:38" s="47" customFormat="1" ht="50.25" customHeight="1">
      <c r="A17" s="37">
        <f t="shared" si="0"/>
        <v>7</v>
      </c>
      <c r="B17" s="34">
        <v>47</v>
      </c>
      <c r="C17" s="66" t="s">
        <v>78</v>
      </c>
      <c r="D17" s="56" t="s">
        <v>329</v>
      </c>
      <c r="E17" s="74" t="s">
        <v>330</v>
      </c>
      <c r="F17" s="35">
        <v>10059804</v>
      </c>
      <c r="G17" s="34" t="s">
        <v>58</v>
      </c>
      <c r="H17" s="74" t="s">
        <v>331</v>
      </c>
      <c r="I17" s="35" t="s">
        <v>332</v>
      </c>
      <c r="J17" s="73" t="s">
        <v>333</v>
      </c>
      <c r="K17" s="57" t="s">
        <v>334</v>
      </c>
      <c r="L17" s="57" t="s">
        <v>335</v>
      </c>
      <c r="M17" s="57" t="s">
        <v>90</v>
      </c>
      <c r="N17" s="57" t="s">
        <v>37</v>
      </c>
      <c r="O17" s="57" t="s">
        <v>336</v>
      </c>
      <c r="P17" s="40">
        <v>223</v>
      </c>
      <c r="Q17" s="41">
        <f t="shared" si="1"/>
        <v>65.587999999999994</v>
      </c>
      <c r="R17" s="42">
        <f t="shared" si="2"/>
        <v>4</v>
      </c>
      <c r="S17" s="40">
        <v>222</v>
      </c>
      <c r="T17" s="41">
        <f t="shared" si="3"/>
        <v>65.293999999999997</v>
      </c>
      <c r="U17" s="42">
        <f t="shared" si="4"/>
        <v>7</v>
      </c>
      <c r="V17" s="40">
        <v>215.5</v>
      </c>
      <c r="W17" s="41">
        <f t="shared" si="5"/>
        <v>63.381999999999998</v>
      </c>
      <c r="X17" s="42">
        <f t="shared" si="6"/>
        <v>10</v>
      </c>
      <c r="Y17" s="40">
        <v>230</v>
      </c>
      <c r="Z17" s="41">
        <f t="shared" si="7"/>
        <v>67.647000000000006</v>
      </c>
      <c r="AA17" s="42">
        <f t="shared" si="8"/>
        <v>5</v>
      </c>
      <c r="AB17" s="40">
        <v>223</v>
      </c>
      <c r="AC17" s="41">
        <f t="shared" si="9"/>
        <v>65.587999999999994</v>
      </c>
      <c r="AD17" s="42">
        <f t="shared" si="10"/>
        <v>5</v>
      </c>
      <c r="AE17" s="43"/>
      <c r="AF17" s="43"/>
      <c r="AG17" s="43"/>
      <c r="AH17" s="44">
        <f t="shared" si="11"/>
        <v>1113.5</v>
      </c>
      <c r="AI17" s="41">
        <f t="shared" si="12"/>
        <v>65.5</v>
      </c>
      <c r="AJ17" s="43"/>
      <c r="AK17" s="67"/>
    </row>
    <row r="18" spans="1:38" s="47" customFormat="1" ht="50.25" customHeight="1">
      <c r="A18" s="37">
        <f t="shared" si="0"/>
        <v>8</v>
      </c>
      <c r="B18" s="34">
        <v>21</v>
      </c>
      <c r="C18" s="66" t="s">
        <v>78</v>
      </c>
      <c r="D18" s="74" t="s">
        <v>337</v>
      </c>
      <c r="E18" s="74" t="s">
        <v>166</v>
      </c>
      <c r="F18" s="34">
        <v>10149609</v>
      </c>
      <c r="G18" s="34" t="s">
        <v>35</v>
      </c>
      <c r="H18" s="74" t="s">
        <v>386</v>
      </c>
      <c r="I18" s="35" t="s">
        <v>387</v>
      </c>
      <c r="J18" s="68" t="s">
        <v>384</v>
      </c>
      <c r="K18" s="57" t="s">
        <v>366</v>
      </c>
      <c r="L18" s="57" t="s">
        <v>71</v>
      </c>
      <c r="M18" s="57" t="s">
        <v>209</v>
      </c>
      <c r="N18" s="57" t="s">
        <v>312</v>
      </c>
      <c r="O18" s="70" t="s">
        <v>388</v>
      </c>
      <c r="P18" s="40">
        <v>216</v>
      </c>
      <c r="Q18" s="41">
        <f t="shared" si="1"/>
        <v>63.529000000000003</v>
      </c>
      <c r="R18" s="42">
        <f t="shared" si="2"/>
        <v>10</v>
      </c>
      <c r="S18" s="40">
        <v>212</v>
      </c>
      <c r="T18" s="41">
        <f t="shared" si="3"/>
        <v>62.353000000000002</v>
      </c>
      <c r="U18" s="42">
        <f t="shared" si="4"/>
        <v>10</v>
      </c>
      <c r="V18" s="40">
        <v>224</v>
      </c>
      <c r="W18" s="41">
        <f t="shared" si="5"/>
        <v>65.882000000000005</v>
      </c>
      <c r="X18" s="42">
        <f t="shared" si="6"/>
        <v>6</v>
      </c>
      <c r="Y18" s="40">
        <v>224.5</v>
      </c>
      <c r="Z18" s="41">
        <f t="shared" si="7"/>
        <v>66.028999999999996</v>
      </c>
      <c r="AA18" s="42">
        <f t="shared" si="8"/>
        <v>7</v>
      </c>
      <c r="AB18" s="40">
        <v>217</v>
      </c>
      <c r="AC18" s="41">
        <f t="shared" si="9"/>
        <v>63.823999999999998</v>
      </c>
      <c r="AD18" s="42">
        <f t="shared" si="10"/>
        <v>10</v>
      </c>
      <c r="AE18" s="43"/>
      <c r="AF18" s="43"/>
      <c r="AG18" s="43"/>
      <c r="AH18" s="44">
        <f t="shared" si="11"/>
        <v>1093.5</v>
      </c>
      <c r="AI18" s="41">
        <f t="shared" si="12"/>
        <v>64.322999999999993</v>
      </c>
      <c r="AJ18" s="43"/>
      <c r="AK18" s="67"/>
      <c r="AL18" s="91"/>
    </row>
    <row r="19" spans="1:38" s="47" customFormat="1" ht="50.25" customHeight="1">
      <c r="A19" s="37">
        <f t="shared" si="0"/>
        <v>9</v>
      </c>
      <c r="B19" s="34">
        <v>25</v>
      </c>
      <c r="C19" s="66" t="s">
        <v>78</v>
      </c>
      <c r="D19" s="56" t="s">
        <v>358</v>
      </c>
      <c r="E19" s="74" t="s">
        <v>428</v>
      </c>
      <c r="F19" s="35">
        <v>10039146</v>
      </c>
      <c r="G19" s="34" t="s">
        <v>58</v>
      </c>
      <c r="H19" s="74" t="s">
        <v>360</v>
      </c>
      <c r="I19" s="35" t="s">
        <v>93</v>
      </c>
      <c r="J19" s="68" t="s">
        <v>91</v>
      </c>
      <c r="K19" s="57" t="s">
        <v>94</v>
      </c>
      <c r="L19" s="69" t="s">
        <v>62</v>
      </c>
      <c r="M19" s="57" t="s">
        <v>64</v>
      </c>
      <c r="N19" s="57" t="s">
        <v>95</v>
      </c>
      <c r="O19" s="57" t="s">
        <v>96</v>
      </c>
      <c r="P19" s="40">
        <v>216</v>
      </c>
      <c r="Q19" s="41">
        <f t="shared" si="1"/>
        <v>63.529000000000003</v>
      </c>
      <c r="R19" s="42">
        <f t="shared" si="2"/>
        <v>10</v>
      </c>
      <c r="S19" s="40">
        <v>212.5</v>
      </c>
      <c r="T19" s="41">
        <f t="shared" si="3"/>
        <v>62.5</v>
      </c>
      <c r="U19" s="42">
        <f t="shared" si="4"/>
        <v>9</v>
      </c>
      <c r="V19" s="40">
        <v>224</v>
      </c>
      <c r="W19" s="41">
        <f t="shared" si="5"/>
        <v>65.882000000000005</v>
      </c>
      <c r="X19" s="42">
        <f t="shared" si="6"/>
        <v>6</v>
      </c>
      <c r="Y19" s="40">
        <v>217.5</v>
      </c>
      <c r="Z19" s="41">
        <f t="shared" si="7"/>
        <v>63.970999999999997</v>
      </c>
      <c r="AA19" s="42">
        <f t="shared" si="8"/>
        <v>11</v>
      </c>
      <c r="AB19" s="40">
        <v>220</v>
      </c>
      <c r="AC19" s="41">
        <f t="shared" si="9"/>
        <v>64.706000000000003</v>
      </c>
      <c r="AD19" s="42">
        <f t="shared" si="10"/>
        <v>8</v>
      </c>
      <c r="AE19" s="43"/>
      <c r="AF19" s="43"/>
      <c r="AG19" s="43"/>
      <c r="AH19" s="44">
        <f t="shared" si="11"/>
        <v>1090</v>
      </c>
      <c r="AI19" s="41">
        <f t="shared" si="12"/>
        <v>64.117999999999995</v>
      </c>
      <c r="AJ19" s="43"/>
      <c r="AK19" s="67"/>
    </row>
    <row r="20" spans="1:38" s="47" customFormat="1" ht="50.25" customHeight="1">
      <c r="A20" s="37">
        <f t="shared" si="0"/>
        <v>10</v>
      </c>
      <c r="B20" s="34">
        <v>44</v>
      </c>
      <c r="C20" s="49" t="s">
        <v>78</v>
      </c>
      <c r="D20" s="56" t="s">
        <v>339</v>
      </c>
      <c r="E20" s="56" t="s">
        <v>340</v>
      </c>
      <c r="F20" s="34">
        <v>10187890</v>
      </c>
      <c r="G20" s="34" t="s">
        <v>35</v>
      </c>
      <c r="H20" s="74" t="s">
        <v>341</v>
      </c>
      <c r="I20" s="35" t="s">
        <v>342</v>
      </c>
      <c r="J20" s="68" t="s">
        <v>343</v>
      </c>
      <c r="K20" s="57" t="s">
        <v>344</v>
      </c>
      <c r="L20" s="69" t="s">
        <v>62</v>
      </c>
      <c r="M20" s="57" t="s">
        <v>155</v>
      </c>
      <c r="N20" s="57" t="s">
        <v>68</v>
      </c>
      <c r="O20" s="57" t="s">
        <v>345</v>
      </c>
      <c r="P20" s="40">
        <v>212.5</v>
      </c>
      <c r="Q20" s="41">
        <f t="shared" si="1"/>
        <v>62.5</v>
      </c>
      <c r="R20" s="42">
        <f t="shared" si="2"/>
        <v>12</v>
      </c>
      <c r="S20" s="40">
        <v>218</v>
      </c>
      <c r="T20" s="41">
        <f t="shared" si="3"/>
        <v>64.117999999999995</v>
      </c>
      <c r="U20" s="42">
        <f t="shared" si="4"/>
        <v>8</v>
      </c>
      <c r="V20" s="40">
        <v>212</v>
      </c>
      <c r="W20" s="41">
        <f t="shared" si="5"/>
        <v>62.353000000000002</v>
      </c>
      <c r="X20" s="42">
        <f t="shared" si="6"/>
        <v>12</v>
      </c>
      <c r="Y20" s="40">
        <v>230.5</v>
      </c>
      <c r="Z20" s="41">
        <f t="shared" si="7"/>
        <v>67.793999999999997</v>
      </c>
      <c r="AA20" s="42">
        <f t="shared" si="8"/>
        <v>4</v>
      </c>
      <c r="AB20" s="40">
        <v>216.5</v>
      </c>
      <c r="AC20" s="41">
        <f t="shared" si="9"/>
        <v>63.676000000000002</v>
      </c>
      <c r="AD20" s="42">
        <f t="shared" si="10"/>
        <v>11</v>
      </c>
      <c r="AE20" s="43"/>
      <c r="AF20" s="43"/>
      <c r="AG20" s="43"/>
      <c r="AH20" s="44">
        <f t="shared" si="11"/>
        <v>1089.5</v>
      </c>
      <c r="AI20" s="41">
        <f t="shared" si="12"/>
        <v>64.087999999999994</v>
      </c>
      <c r="AJ20" s="43"/>
      <c r="AK20" s="67"/>
    </row>
    <row r="21" spans="1:38" s="47" customFormat="1" ht="50.25" customHeight="1">
      <c r="A21" s="37">
        <f t="shared" si="0"/>
        <v>11</v>
      </c>
      <c r="B21" s="34">
        <v>37</v>
      </c>
      <c r="C21" s="66" t="s">
        <v>78</v>
      </c>
      <c r="D21" s="56" t="s">
        <v>361</v>
      </c>
      <c r="E21" s="56" t="s">
        <v>362</v>
      </c>
      <c r="F21" s="34">
        <v>10241304</v>
      </c>
      <c r="G21" s="34" t="s">
        <v>35</v>
      </c>
      <c r="H21" s="74" t="s">
        <v>363</v>
      </c>
      <c r="I21" s="35" t="s">
        <v>364</v>
      </c>
      <c r="J21" s="68" t="s">
        <v>365</v>
      </c>
      <c r="K21" s="57" t="s">
        <v>366</v>
      </c>
      <c r="L21" s="57" t="s">
        <v>71</v>
      </c>
      <c r="M21" s="57" t="s">
        <v>97</v>
      </c>
      <c r="N21" s="69" t="s">
        <v>367</v>
      </c>
      <c r="O21" s="57" t="s">
        <v>368</v>
      </c>
      <c r="P21" s="40">
        <v>203.5</v>
      </c>
      <c r="Q21" s="41">
        <f t="shared" si="1"/>
        <v>59.853000000000002</v>
      </c>
      <c r="R21" s="42">
        <f t="shared" si="2"/>
        <v>13</v>
      </c>
      <c r="S21" s="40">
        <v>212</v>
      </c>
      <c r="T21" s="41">
        <f t="shared" si="3"/>
        <v>62.353000000000002</v>
      </c>
      <c r="U21" s="42">
        <f t="shared" si="4"/>
        <v>10</v>
      </c>
      <c r="V21" s="40">
        <v>216</v>
      </c>
      <c r="W21" s="41">
        <f t="shared" si="5"/>
        <v>63.529000000000003</v>
      </c>
      <c r="X21" s="42">
        <f t="shared" si="6"/>
        <v>9</v>
      </c>
      <c r="Y21" s="40">
        <v>213.5</v>
      </c>
      <c r="Z21" s="41">
        <f t="shared" si="7"/>
        <v>62.793999999999997</v>
      </c>
      <c r="AA21" s="42">
        <f t="shared" si="8"/>
        <v>12</v>
      </c>
      <c r="AB21" s="40">
        <v>217.5</v>
      </c>
      <c r="AC21" s="41">
        <f t="shared" si="9"/>
        <v>63.970999999999997</v>
      </c>
      <c r="AD21" s="42">
        <f t="shared" si="10"/>
        <v>9</v>
      </c>
      <c r="AE21" s="43"/>
      <c r="AF21" s="43"/>
      <c r="AG21" s="43"/>
      <c r="AH21" s="44">
        <f t="shared" si="11"/>
        <v>1062.5</v>
      </c>
      <c r="AI21" s="41">
        <f t="shared" si="12"/>
        <v>62.5</v>
      </c>
      <c r="AJ21" s="43"/>
      <c r="AK21" s="65"/>
    </row>
    <row r="22" spans="1:38" s="47" customFormat="1" ht="50.25" customHeight="1">
      <c r="A22" s="37">
        <f t="shared" si="0"/>
        <v>12</v>
      </c>
      <c r="B22" s="34">
        <v>10</v>
      </c>
      <c r="C22" s="49" t="s">
        <v>78</v>
      </c>
      <c r="D22" s="80" t="s">
        <v>353</v>
      </c>
      <c r="E22" s="80" t="s">
        <v>354</v>
      </c>
      <c r="F22" s="34">
        <v>10184647</v>
      </c>
      <c r="G22" s="39" t="s">
        <v>35</v>
      </c>
      <c r="H22" s="80" t="s">
        <v>355</v>
      </c>
      <c r="I22" s="35" t="s">
        <v>413</v>
      </c>
      <c r="J22" s="68" t="s">
        <v>356</v>
      </c>
      <c r="K22" s="57" t="s">
        <v>41</v>
      </c>
      <c r="L22" s="57" t="s">
        <v>62</v>
      </c>
      <c r="M22" s="57" t="s">
        <v>49</v>
      </c>
      <c r="N22" s="69" t="s">
        <v>60</v>
      </c>
      <c r="O22" s="70" t="s">
        <v>357</v>
      </c>
      <c r="P22" s="40">
        <v>219</v>
      </c>
      <c r="Q22" s="41">
        <f t="shared" si="1"/>
        <v>64.412000000000006</v>
      </c>
      <c r="R22" s="42">
        <f t="shared" si="2"/>
        <v>7</v>
      </c>
      <c r="S22" s="40">
        <v>209.5</v>
      </c>
      <c r="T22" s="41">
        <f t="shared" si="3"/>
        <v>61.618000000000002</v>
      </c>
      <c r="U22" s="42">
        <f t="shared" si="4"/>
        <v>12</v>
      </c>
      <c r="V22" s="40">
        <v>204</v>
      </c>
      <c r="W22" s="41">
        <f t="shared" si="5"/>
        <v>60</v>
      </c>
      <c r="X22" s="42">
        <f t="shared" si="6"/>
        <v>14</v>
      </c>
      <c r="Y22" s="40">
        <v>218</v>
      </c>
      <c r="Z22" s="41">
        <f t="shared" si="7"/>
        <v>64.117999999999995</v>
      </c>
      <c r="AA22" s="42">
        <f t="shared" si="8"/>
        <v>10</v>
      </c>
      <c r="AB22" s="40">
        <v>208.5</v>
      </c>
      <c r="AC22" s="41">
        <f t="shared" si="9"/>
        <v>61.323999999999998</v>
      </c>
      <c r="AD22" s="42">
        <f t="shared" si="10"/>
        <v>12</v>
      </c>
      <c r="AE22" s="43"/>
      <c r="AF22" s="43"/>
      <c r="AG22" s="43"/>
      <c r="AH22" s="44">
        <f t="shared" si="11"/>
        <v>1059</v>
      </c>
      <c r="AI22" s="41">
        <f t="shared" si="12"/>
        <v>62.293999999999997</v>
      </c>
      <c r="AJ22" s="43"/>
      <c r="AK22" s="67"/>
      <c r="AL22" s="91"/>
    </row>
    <row r="23" spans="1:38" s="47" customFormat="1" ht="50.25" customHeight="1">
      <c r="A23" s="37">
        <f t="shared" si="0"/>
        <v>13</v>
      </c>
      <c r="B23" s="34">
        <v>42</v>
      </c>
      <c r="C23" s="38" t="s">
        <v>78</v>
      </c>
      <c r="D23" s="56" t="s">
        <v>396</v>
      </c>
      <c r="E23" s="74" t="s">
        <v>397</v>
      </c>
      <c r="F23" s="34">
        <v>10181658</v>
      </c>
      <c r="G23" s="34" t="s">
        <v>35</v>
      </c>
      <c r="H23" s="74" t="s">
        <v>398</v>
      </c>
      <c r="I23" s="35" t="s">
        <v>399</v>
      </c>
      <c r="J23" s="68" t="s">
        <v>400</v>
      </c>
      <c r="K23" s="57" t="s">
        <v>229</v>
      </c>
      <c r="L23" s="69" t="s">
        <v>62</v>
      </c>
      <c r="M23" s="57" t="s">
        <v>69</v>
      </c>
      <c r="N23" s="57" t="s">
        <v>68</v>
      </c>
      <c r="O23" s="57" t="s">
        <v>401</v>
      </c>
      <c r="P23" s="40">
        <v>216.5</v>
      </c>
      <c r="Q23" s="41">
        <f t="shared" si="1"/>
        <v>63.676000000000002</v>
      </c>
      <c r="R23" s="42">
        <f t="shared" si="2"/>
        <v>9</v>
      </c>
      <c r="S23" s="40">
        <v>204</v>
      </c>
      <c r="T23" s="41">
        <f t="shared" si="3"/>
        <v>60</v>
      </c>
      <c r="U23" s="42">
        <f t="shared" si="4"/>
        <v>13</v>
      </c>
      <c r="V23" s="40">
        <v>214.5</v>
      </c>
      <c r="W23" s="41">
        <f t="shared" si="5"/>
        <v>63.088000000000001</v>
      </c>
      <c r="X23" s="42">
        <f t="shared" si="6"/>
        <v>11</v>
      </c>
      <c r="Y23" s="40">
        <v>207</v>
      </c>
      <c r="Z23" s="41">
        <f t="shared" si="7"/>
        <v>60.881999999999998</v>
      </c>
      <c r="AA23" s="42">
        <f t="shared" si="8"/>
        <v>13</v>
      </c>
      <c r="AB23" s="40">
        <v>206.5</v>
      </c>
      <c r="AC23" s="41">
        <f t="shared" si="9"/>
        <v>60.734999999999999</v>
      </c>
      <c r="AD23" s="42">
        <f t="shared" si="10"/>
        <v>13</v>
      </c>
      <c r="AE23" s="43"/>
      <c r="AF23" s="43"/>
      <c r="AG23" s="43"/>
      <c r="AH23" s="44">
        <f t="shared" si="11"/>
        <v>1048.5</v>
      </c>
      <c r="AI23" s="41">
        <f t="shared" si="12"/>
        <v>61.676000000000002</v>
      </c>
      <c r="AJ23" s="43"/>
      <c r="AK23" s="67"/>
    </row>
    <row r="24" spans="1:38" s="47" customFormat="1" ht="50.25" customHeight="1">
      <c r="A24" s="37">
        <f t="shared" si="0"/>
        <v>14</v>
      </c>
      <c r="B24" s="34">
        <v>43</v>
      </c>
      <c r="C24" s="38" t="s">
        <v>78</v>
      </c>
      <c r="D24" s="56" t="s">
        <v>322</v>
      </c>
      <c r="E24" s="74" t="s">
        <v>323</v>
      </c>
      <c r="F24" s="34">
        <v>10239036</v>
      </c>
      <c r="G24" s="34" t="s">
        <v>35</v>
      </c>
      <c r="H24" s="74" t="s">
        <v>324</v>
      </c>
      <c r="I24" s="35" t="s">
        <v>325</v>
      </c>
      <c r="J24" s="68" t="s">
        <v>326</v>
      </c>
      <c r="K24" s="57" t="s">
        <v>327</v>
      </c>
      <c r="L24" s="57" t="s">
        <v>36</v>
      </c>
      <c r="M24" s="57" t="s">
        <v>48</v>
      </c>
      <c r="N24" s="57" t="s">
        <v>312</v>
      </c>
      <c r="O24" s="57" t="s">
        <v>328</v>
      </c>
      <c r="P24" s="40">
        <v>193</v>
      </c>
      <c r="Q24" s="41">
        <f t="shared" si="1"/>
        <v>56.765000000000001</v>
      </c>
      <c r="R24" s="42">
        <f t="shared" si="2"/>
        <v>14</v>
      </c>
      <c r="S24" s="40">
        <v>199.5</v>
      </c>
      <c r="T24" s="41">
        <f t="shared" si="3"/>
        <v>58.676000000000002</v>
      </c>
      <c r="U24" s="42">
        <f t="shared" si="4"/>
        <v>14</v>
      </c>
      <c r="V24" s="40">
        <v>206</v>
      </c>
      <c r="W24" s="41">
        <f t="shared" si="5"/>
        <v>60.588000000000001</v>
      </c>
      <c r="X24" s="42">
        <f t="shared" si="6"/>
        <v>13</v>
      </c>
      <c r="Y24" s="40">
        <v>197</v>
      </c>
      <c r="Z24" s="41">
        <f t="shared" si="7"/>
        <v>57.941000000000003</v>
      </c>
      <c r="AA24" s="42">
        <f t="shared" si="8"/>
        <v>15</v>
      </c>
      <c r="AB24" s="40">
        <v>204.5</v>
      </c>
      <c r="AC24" s="41">
        <f t="shared" si="9"/>
        <v>60.146999999999998</v>
      </c>
      <c r="AD24" s="42">
        <f t="shared" si="10"/>
        <v>14</v>
      </c>
      <c r="AE24" s="43"/>
      <c r="AF24" s="43"/>
      <c r="AG24" s="43"/>
      <c r="AH24" s="44">
        <f t="shared" si="11"/>
        <v>1000</v>
      </c>
      <c r="AI24" s="41">
        <f t="shared" si="12"/>
        <v>58.823</v>
      </c>
      <c r="AJ24" s="43"/>
      <c r="AK24" s="67"/>
    </row>
    <row r="25" spans="1:38" s="47" customFormat="1" ht="50.25" customHeight="1">
      <c r="A25" s="37">
        <f t="shared" si="0"/>
        <v>15</v>
      </c>
      <c r="B25" s="34">
        <v>22</v>
      </c>
      <c r="C25" s="66" t="s">
        <v>78</v>
      </c>
      <c r="D25" s="56" t="s">
        <v>157</v>
      </c>
      <c r="E25" s="56" t="s">
        <v>381</v>
      </c>
      <c r="F25" s="34">
        <v>10182068</v>
      </c>
      <c r="G25" s="34" t="s">
        <v>35</v>
      </c>
      <c r="H25" s="74" t="s">
        <v>382</v>
      </c>
      <c r="I25" s="35" t="s">
        <v>383</v>
      </c>
      <c r="J25" s="68" t="s">
        <v>384</v>
      </c>
      <c r="K25" s="57" t="s">
        <v>94</v>
      </c>
      <c r="L25" s="57" t="s">
        <v>191</v>
      </c>
      <c r="M25" s="57" t="s">
        <v>63</v>
      </c>
      <c r="N25" s="57" t="s">
        <v>84</v>
      </c>
      <c r="O25" s="57" t="s">
        <v>385</v>
      </c>
      <c r="P25" s="40">
        <v>173.5</v>
      </c>
      <c r="Q25" s="41">
        <f t="shared" si="1"/>
        <v>51.029000000000003</v>
      </c>
      <c r="R25" s="42">
        <f t="shared" si="2"/>
        <v>15</v>
      </c>
      <c r="S25" s="40">
        <v>197</v>
      </c>
      <c r="T25" s="41">
        <f t="shared" si="3"/>
        <v>57.941000000000003</v>
      </c>
      <c r="U25" s="42">
        <f t="shared" si="4"/>
        <v>15</v>
      </c>
      <c r="V25" s="40">
        <v>191</v>
      </c>
      <c r="W25" s="41">
        <f t="shared" si="5"/>
        <v>56.176000000000002</v>
      </c>
      <c r="X25" s="42">
        <f t="shared" si="6"/>
        <v>15</v>
      </c>
      <c r="Y25" s="40">
        <v>198.5</v>
      </c>
      <c r="Z25" s="41">
        <f t="shared" si="7"/>
        <v>58.381999999999998</v>
      </c>
      <c r="AA25" s="42">
        <f t="shared" si="8"/>
        <v>14</v>
      </c>
      <c r="AB25" s="40">
        <v>196.5</v>
      </c>
      <c r="AC25" s="41">
        <f t="shared" si="9"/>
        <v>57.793999999999997</v>
      </c>
      <c r="AD25" s="42">
        <f t="shared" si="10"/>
        <v>15</v>
      </c>
      <c r="AE25" s="43"/>
      <c r="AF25" s="43"/>
      <c r="AG25" s="43"/>
      <c r="AH25" s="44">
        <f t="shared" si="11"/>
        <v>956.5</v>
      </c>
      <c r="AI25" s="41">
        <f t="shared" si="12"/>
        <v>56.264000000000003</v>
      </c>
      <c r="AJ25" s="43"/>
      <c r="AK25" s="67"/>
      <c r="AL25" s="91"/>
    </row>
    <row r="26" spans="1:38" s="47" customFormat="1" ht="50.25" customHeight="1">
      <c r="A26" s="37"/>
      <c r="B26" s="34">
        <v>17</v>
      </c>
      <c r="C26" s="66" t="s">
        <v>78</v>
      </c>
      <c r="D26" s="56" t="s">
        <v>389</v>
      </c>
      <c r="E26" s="56" t="s">
        <v>390</v>
      </c>
      <c r="F26" s="34">
        <v>10096167</v>
      </c>
      <c r="G26" s="34" t="s">
        <v>35</v>
      </c>
      <c r="H26" s="74" t="s">
        <v>391</v>
      </c>
      <c r="I26" s="35" t="s">
        <v>414</v>
      </c>
      <c r="J26" s="68" t="s">
        <v>392</v>
      </c>
      <c r="K26" s="57" t="s">
        <v>86</v>
      </c>
      <c r="L26" s="57" t="s">
        <v>62</v>
      </c>
      <c r="M26" s="57" t="s">
        <v>393</v>
      </c>
      <c r="N26" s="57" t="s">
        <v>394</v>
      </c>
      <c r="O26" s="57" t="s">
        <v>395</v>
      </c>
      <c r="P26" s="40"/>
      <c r="Q26" s="41"/>
      <c r="R26" s="42"/>
      <c r="S26" s="40"/>
      <c r="T26" s="41"/>
      <c r="U26" s="42"/>
      <c r="V26" s="40"/>
      <c r="W26" s="41"/>
      <c r="X26" s="42"/>
      <c r="Y26" s="40"/>
      <c r="Z26" s="41"/>
      <c r="AA26" s="42"/>
      <c r="AB26" s="40"/>
      <c r="AC26" s="41"/>
      <c r="AD26" s="42"/>
      <c r="AE26" s="43"/>
      <c r="AF26" s="43"/>
      <c r="AG26" s="43"/>
      <c r="AH26" s="44"/>
      <c r="AI26" s="41"/>
      <c r="AJ26" s="43" t="s">
        <v>415</v>
      </c>
      <c r="AK26" s="67"/>
    </row>
    <row r="27" spans="1:38" s="52" customFormat="1" ht="19.5" customHeight="1">
      <c r="A27" s="169"/>
      <c r="B27" s="169"/>
      <c r="C27" s="169"/>
      <c r="D27" s="169"/>
      <c r="E27" s="169"/>
      <c r="F27" s="50"/>
      <c r="G27" s="51"/>
      <c r="I27" s="170" t="s">
        <v>53</v>
      </c>
      <c r="J27" s="170"/>
      <c r="K27" s="170"/>
      <c r="L27" s="170"/>
      <c r="M27" s="170"/>
      <c r="N27" s="170"/>
      <c r="O27" s="170"/>
      <c r="P27" s="170"/>
      <c r="Q27" s="170"/>
      <c r="R27" s="170"/>
      <c r="S27" s="87"/>
      <c r="T27" s="87"/>
      <c r="U27" s="87"/>
      <c r="Y27" s="87"/>
      <c r="Z27" s="87"/>
      <c r="AA27" s="87"/>
      <c r="AK27" s="53"/>
    </row>
    <row r="28" spans="1:38" ht="20.25">
      <c r="A28" s="54" t="s">
        <v>54</v>
      </c>
      <c r="B28" s="54"/>
      <c r="C28" s="54"/>
      <c r="D28" s="54"/>
      <c r="E28" s="54"/>
      <c r="F28" s="55"/>
      <c r="G28" s="55"/>
      <c r="H28" s="55"/>
      <c r="I28" s="55"/>
      <c r="J28" s="55"/>
      <c r="K28" s="217" t="s">
        <v>6</v>
      </c>
      <c r="L28" s="217"/>
      <c r="M28" s="217"/>
      <c r="N28" s="217"/>
      <c r="O28" s="217"/>
    </row>
  </sheetData>
  <mergeCells count="33">
    <mergeCell ref="AI9:AI10"/>
    <mergeCell ref="AJ9:AJ10"/>
    <mergeCell ref="A27:E27"/>
    <mergeCell ref="I27:R27"/>
    <mergeCell ref="K28:O28"/>
    <mergeCell ref="Y9:AA9"/>
    <mergeCell ref="AB9:AD9"/>
    <mergeCell ref="AE9:AE10"/>
    <mergeCell ref="AF9:AF10"/>
    <mergeCell ref="AG9:AG10"/>
    <mergeCell ref="L9:L10"/>
    <mergeCell ref="AH9:AH10"/>
    <mergeCell ref="M9:M10"/>
    <mergeCell ref="N9:N10"/>
    <mergeCell ref="O9:O10"/>
    <mergeCell ref="P9:R9"/>
    <mergeCell ref="S9:U9"/>
    <mergeCell ref="V9:X9"/>
    <mergeCell ref="G9:G10"/>
    <mergeCell ref="H9:H10"/>
    <mergeCell ref="I9:I10"/>
    <mergeCell ref="J9:J10"/>
    <mergeCell ref="K9:K10"/>
    <mergeCell ref="A9:A10"/>
    <mergeCell ref="B9:B10"/>
    <mergeCell ref="C9:C10"/>
    <mergeCell ref="D9:E10"/>
    <mergeCell ref="F9:F10"/>
    <mergeCell ref="A1:AJ1"/>
    <mergeCell ref="A2:AJ2"/>
    <mergeCell ref="A3:AJ3"/>
    <mergeCell ref="M5:O5"/>
    <mergeCell ref="M6:P6"/>
  </mergeCells>
  <hyperlinks>
    <hyperlink ref="E11" r:id="rId1" tooltip="KRAVTSOVA, Anastasia" display="https://data.fei.org/Person/Performance.aspx?p=B3391BE002F5724FF8559163B3EF03B6"/>
  </hyperlinks>
  <printOptions horizontalCentered="1"/>
  <pageMargins left="0" right="0" top="0.78740157480314965" bottom="0.78740157480314965" header="0" footer="0"/>
  <pageSetup paperSize="9" scale="55" orientation="landscape" r:id="rId2"/>
  <headerFooter>
    <oddHeader>&amp;L&amp;G&amp;C&amp;G&amp;R&amp;G</oddHeader>
    <oddFooter>&amp;C&amp;G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AN32"/>
  <sheetViews>
    <sheetView view="pageBreakPreview" topLeftCell="A5" zoomScale="60" zoomScaleNormal="40" workbookViewId="0">
      <selection activeCell="Z11" sqref="Z11"/>
    </sheetView>
  </sheetViews>
  <sheetFormatPr defaultRowHeight="12.75"/>
  <cols>
    <col min="1" max="1" width="6.42578125" style="96" customWidth="1"/>
    <col min="2" max="2" width="4.140625" style="96" customWidth="1"/>
    <col min="3" max="3" width="7" style="96" hidden="1" customWidth="1"/>
    <col min="4" max="4" width="14.28515625" style="96" customWidth="1"/>
    <col min="5" max="5" width="21.42578125" style="96" customWidth="1"/>
    <col min="6" max="6" width="25.7109375" style="96" hidden="1" customWidth="1"/>
    <col min="7" max="7" width="6.28515625" style="96" customWidth="1"/>
    <col min="8" max="8" width="24.5703125" style="96" customWidth="1"/>
    <col min="9" max="9" width="26.140625" style="96" hidden="1" customWidth="1"/>
    <col min="10" max="10" width="19.28515625" style="96" hidden="1" customWidth="1"/>
    <col min="11" max="11" width="8.85546875" style="96" customWidth="1"/>
    <col min="12" max="12" width="8.7109375" style="96" customWidth="1"/>
    <col min="13" max="13" width="7.28515625" style="96" customWidth="1"/>
    <col min="14" max="14" width="8.7109375" style="96" customWidth="1"/>
    <col min="15" max="15" width="13" style="96" customWidth="1"/>
    <col min="16" max="17" width="7.85546875" style="96" customWidth="1"/>
    <col min="18" max="18" width="9.42578125" style="96" customWidth="1"/>
    <col min="19" max="19" width="4.140625" style="96" customWidth="1"/>
    <col min="20" max="21" width="7.85546875" style="96" customWidth="1"/>
    <col min="22" max="22" width="9" style="96" customWidth="1"/>
    <col min="23" max="23" width="4.140625" style="96" customWidth="1"/>
    <col min="24" max="25" width="7.85546875" style="96" customWidth="1"/>
    <col min="26" max="26" width="9" style="96" customWidth="1"/>
    <col min="27" max="27" width="4.7109375" style="96" customWidth="1"/>
    <col min="28" max="29" width="7.85546875" style="96" customWidth="1"/>
    <col min="30" max="30" width="9" style="96" customWidth="1"/>
    <col min="31" max="31" width="4.140625" style="96" customWidth="1"/>
    <col min="32" max="33" width="7.85546875" style="96" customWidth="1"/>
    <col min="34" max="34" width="9" style="96" customWidth="1"/>
    <col min="35" max="35" width="4.42578125" style="96" customWidth="1"/>
    <col min="36" max="37" width="8.140625" style="96" customWidth="1"/>
    <col min="38" max="38" width="10.7109375" style="96" customWidth="1"/>
    <col min="39" max="39" width="10" style="96" customWidth="1"/>
    <col min="40" max="16384" width="9.140625" style="92"/>
  </cols>
  <sheetData>
    <row r="1" spans="1:40" ht="50.25" customHeight="1">
      <c r="A1" s="186" t="s">
        <v>603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</row>
    <row r="2" spans="1:40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4"/>
    </row>
    <row r="3" spans="1:40" ht="30" customHeight="1">
      <c r="A3" s="187" t="s">
        <v>604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</row>
    <row r="4" spans="1:40" ht="26.25" customHeight="1">
      <c r="A4" s="93"/>
      <c r="B4" s="93"/>
      <c r="C4" s="93"/>
      <c r="D4" s="93"/>
      <c r="E4" s="8" t="s">
        <v>3</v>
      </c>
      <c r="F4" s="94"/>
      <c r="G4" s="58" t="s">
        <v>74</v>
      </c>
      <c r="H4" s="58" t="s">
        <v>321</v>
      </c>
      <c r="I4" s="60"/>
      <c r="J4" s="16"/>
      <c r="K4" s="58"/>
      <c r="L4" s="20" t="s">
        <v>449</v>
      </c>
      <c r="M4" s="58" t="s">
        <v>6</v>
      </c>
      <c r="N4" s="221"/>
      <c r="O4" s="221"/>
      <c r="P4" s="221"/>
      <c r="Q4" s="221"/>
      <c r="R4" s="221"/>
      <c r="S4" s="54"/>
      <c r="T4" s="54"/>
      <c r="U4" s="95"/>
      <c r="V4" s="95"/>
      <c r="W4" s="93"/>
      <c r="X4" s="93"/>
      <c r="Y4" s="93"/>
      <c r="Z4" s="93"/>
      <c r="AA4" s="93"/>
      <c r="AB4" s="95"/>
      <c r="AC4" s="95"/>
      <c r="AD4" s="95"/>
      <c r="AE4" s="93"/>
      <c r="AF4" s="93"/>
      <c r="AG4" s="93"/>
      <c r="AH4" s="93"/>
      <c r="AI4" s="93"/>
      <c r="AJ4" s="93"/>
      <c r="AK4" s="93"/>
      <c r="AL4" s="93"/>
      <c r="AM4" s="93"/>
    </row>
    <row r="5" spans="1:40" ht="26.25" customHeight="1">
      <c r="A5" s="93"/>
      <c r="B5" s="93"/>
      <c r="C5" s="93"/>
      <c r="D5" s="93"/>
      <c r="E5" s="93"/>
      <c r="F5" s="93"/>
      <c r="G5" s="58" t="s">
        <v>4</v>
      </c>
      <c r="H5" s="58" t="s">
        <v>8</v>
      </c>
      <c r="I5" s="60"/>
      <c r="J5" s="16"/>
      <c r="K5" s="63"/>
      <c r="L5" s="20" t="s">
        <v>7</v>
      </c>
      <c r="M5" s="58" t="s">
        <v>424</v>
      </c>
      <c r="N5" s="221"/>
      <c r="O5" s="221"/>
      <c r="P5" s="221"/>
      <c r="Q5" s="221"/>
      <c r="R5" s="221"/>
      <c r="S5" s="221"/>
      <c r="T5" s="221"/>
      <c r="U5" s="95"/>
      <c r="V5" s="95"/>
      <c r="W5" s="93"/>
      <c r="Y5" s="93"/>
      <c r="Z5" s="93"/>
      <c r="AA5" s="93"/>
      <c r="AB5" s="95"/>
      <c r="AC5" s="95"/>
      <c r="AD5" s="95"/>
      <c r="AE5" s="93"/>
      <c r="AF5" s="93"/>
      <c r="AG5" s="93"/>
      <c r="AH5" s="93"/>
      <c r="AI5" s="93"/>
      <c r="AJ5" s="93"/>
      <c r="AK5" s="93"/>
      <c r="AL5" s="93"/>
      <c r="AM5" s="93"/>
    </row>
    <row r="6" spans="1:40" ht="26.25" customHeight="1">
      <c r="A6" s="93"/>
      <c r="B6" s="93"/>
      <c r="C6" s="93"/>
      <c r="D6" s="93"/>
      <c r="E6" s="93"/>
      <c r="F6" s="93"/>
      <c r="G6" s="22" t="s">
        <v>5</v>
      </c>
      <c r="H6" s="63" t="s">
        <v>146</v>
      </c>
      <c r="I6" s="16"/>
      <c r="J6" s="16"/>
      <c r="K6" s="63"/>
      <c r="L6" s="60"/>
      <c r="M6" s="16"/>
      <c r="N6" s="19"/>
      <c r="O6" s="19"/>
      <c r="P6" s="19"/>
      <c r="Q6" s="19"/>
      <c r="R6" s="19"/>
      <c r="S6" s="19"/>
      <c r="T6" s="19"/>
      <c r="U6" s="97"/>
      <c r="V6" s="97"/>
      <c r="W6" s="93"/>
      <c r="X6" s="93"/>
      <c r="Y6" s="93"/>
      <c r="Z6" s="93"/>
      <c r="AA6" s="93"/>
      <c r="AB6" s="97"/>
      <c r="AC6" s="97"/>
      <c r="AD6" s="97"/>
      <c r="AE6" s="93"/>
      <c r="AF6" s="93"/>
      <c r="AG6" s="93"/>
      <c r="AH6" s="93"/>
      <c r="AI6" s="93"/>
      <c r="AJ6" s="93"/>
      <c r="AK6" s="93"/>
      <c r="AL6" s="93"/>
      <c r="AM6" s="93"/>
    </row>
    <row r="7" spans="1:40" s="100" customFormat="1" ht="24" thickBot="1">
      <c r="A7" s="189" t="s">
        <v>9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98"/>
      <c r="M7" s="98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L7" s="101"/>
      <c r="AM7" s="102" t="s">
        <v>602</v>
      </c>
    </row>
    <row r="8" spans="1:40" ht="39.75" customHeight="1">
      <c r="A8" s="190" t="s">
        <v>10</v>
      </c>
      <c r="B8" s="192" t="s">
        <v>11</v>
      </c>
      <c r="C8" s="184"/>
      <c r="D8" s="194" t="s">
        <v>12</v>
      </c>
      <c r="E8" s="195"/>
      <c r="F8" s="184" t="s">
        <v>13</v>
      </c>
      <c r="G8" s="184" t="s">
        <v>14</v>
      </c>
      <c r="H8" s="209" t="s">
        <v>15</v>
      </c>
      <c r="I8" s="184" t="s">
        <v>16</v>
      </c>
      <c r="J8" s="184" t="s">
        <v>17</v>
      </c>
      <c r="K8" s="184" t="s">
        <v>18</v>
      </c>
      <c r="L8" s="184" t="s">
        <v>19</v>
      </c>
      <c r="M8" s="184" t="s">
        <v>20</v>
      </c>
      <c r="N8" s="184" t="s">
        <v>21</v>
      </c>
      <c r="O8" s="203" t="s">
        <v>22</v>
      </c>
      <c r="P8" s="205" t="s">
        <v>76</v>
      </c>
      <c r="Q8" s="206"/>
      <c r="R8" s="206"/>
      <c r="S8" s="207"/>
      <c r="T8" s="205" t="s">
        <v>437</v>
      </c>
      <c r="U8" s="206"/>
      <c r="V8" s="206"/>
      <c r="W8" s="207"/>
      <c r="X8" s="205" t="s">
        <v>77</v>
      </c>
      <c r="Y8" s="206"/>
      <c r="Z8" s="206"/>
      <c r="AA8" s="207"/>
      <c r="AB8" s="205" t="s">
        <v>427</v>
      </c>
      <c r="AC8" s="206"/>
      <c r="AD8" s="206"/>
      <c r="AE8" s="207"/>
      <c r="AF8" s="205" t="s">
        <v>438</v>
      </c>
      <c r="AG8" s="206"/>
      <c r="AH8" s="206"/>
      <c r="AI8" s="207"/>
      <c r="AJ8" s="198" t="s">
        <v>439</v>
      </c>
      <c r="AK8" s="208"/>
      <c r="AL8" s="198" t="s">
        <v>440</v>
      </c>
      <c r="AM8" s="200" t="s">
        <v>31</v>
      </c>
    </row>
    <row r="9" spans="1:40" ht="60.75" customHeight="1" thickBot="1">
      <c r="A9" s="191"/>
      <c r="B9" s="193"/>
      <c r="C9" s="185"/>
      <c r="D9" s="196"/>
      <c r="E9" s="197"/>
      <c r="F9" s="185"/>
      <c r="G9" s="185"/>
      <c r="H9" s="210"/>
      <c r="I9" s="185"/>
      <c r="J9" s="185"/>
      <c r="K9" s="185"/>
      <c r="L9" s="185"/>
      <c r="M9" s="185"/>
      <c r="N9" s="185"/>
      <c r="O9" s="204"/>
      <c r="P9" s="103" t="s">
        <v>441</v>
      </c>
      <c r="Q9" s="103" t="s">
        <v>442</v>
      </c>
      <c r="R9" s="104" t="s">
        <v>33</v>
      </c>
      <c r="S9" s="105" t="s">
        <v>10</v>
      </c>
      <c r="T9" s="103" t="s">
        <v>441</v>
      </c>
      <c r="U9" s="103" t="s">
        <v>442</v>
      </c>
      <c r="V9" s="104" t="s">
        <v>33</v>
      </c>
      <c r="W9" s="105" t="s">
        <v>10</v>
      </c>
      <c r="X9" s="103" t="s">
        <v>441</v>
      </c>
      <c r="Y9" s="103" t="s">
        <v>442</v>
      </c>
      <c r="Z9" s="104" t="s">
        <v>33</v>
      </c>
      <c r="AA9" s="105" t="s">
        <v>10</v>
      </c>
      <c r="AB9" s="103" t="s">
        <v>441</v>
      </c>
      <c r="AC9" s="103" t="s">
        <v>442</v>
      </c>
      <c r="AD9" s="104" t="s">
        <v>33</v>
      </c>
      <c r="AE9" s="105" t="s">
        <v>10</v>
      </c>
      <c r="AF9" s="103" t="s">
        <v>441</v>
      </c>
      <c r="AG9" s="103" t="s">
        <v>442</v>
      </c>
      <c r="AH9" s="104" t="s">
        <v>33</v>
      </c>
      <c r="AI9" s="222" t="s">
        <v>10</v>
      </c>
      <c r="AJ9" s="103" t="s">
        <v>441</v>
      </c>
      <c r="AK9" s="103" t="s">
        <v>442</v>
      </c>
      <c r="AL9" s="199"/>
      <c r="AM9" s="201"/>
    </row>
    <row r="10" spans="1:40" ht="68.25" customHeight="1">
      <c r="A10" s="223">
        <f>RANK(AL10,AL$10:AL$21,0)</f>
        <v>1</v>
      </c>
      <c r="B10" s="153">
        <v>54</v>
      </c>
      <c r="C10" s="66" t="s">
        <v>78</v>
      </c>
      <c r="D10" s="224" t="s">
        <v>346</v>
      </c>
      <c r="E10" s="224" t="s">
        <v>347</v>
      </c>
      <c r="F10" s="225">
        <v>10029510</v>
      </c>
      <c r="G10" s="225" t="s">
        <v>35</v>
      </c>
      <c r="H10" s="226" t="s">
        <v>348</v>
      </c>
      <c r="I10" s="152" t="s">
        <v>349</v>
      </c>
      <c r="J10" s="68" t="s">
        <v>350</v>
      </c>
      <c r="K10" s="57" t="s">
        <v>351</v>
      </c>
      <c r="L10" s="57" t="s">
        <v>62</v>
      </c>
      <c r="M10" s="57" t="s">
        <v>63</v>
      </c>
      <c r="N10" s="69" t="s">
        <v>60</v>
      </c>
      <c r="O10" s="70" t="s">
        <v>352</v>
      </c>
      <c r="P10" s="107">
        <v>71</v>
      </c>
      <c r="Q10" s="107">
        <v>76</v>
      </c>
      <c r="R10" s="108">
        <f>(P10+Q10)/2</f>
        <v>73.5</v>
      </c>
      <c r="S10" s="109">
        <f>RANK(R10,R$10:R$21,0)</f>
        <v>2</v>
      </c>
      <c r="T10" s="107">
        <v>69</v>
      </c>
      <c r="U10" s="107">
        <v>74</v>
      </c>
      <c r="V10" s="108">
        <f>(T10+U10)/2</f>
        <v>71.5</v>
      </c>
      <c r="W10" s="109">
        <f>RANK(V10,V$10:V$21,0)</f>
        <v>2</v>
      </c>
      <c r="X10" s="107">
        <v>73</v>
      </c>
      <c r="Y10" s="107">
        <v>76</v>
      </c>
      <c r="Z10" s="108">
        <f>(X10+Y10)/2</f>
        <v>74.5</v>
      </c>
      <c r="AA10" s="109">
        <f>RANK(Z10,Z$10:Z$21,0)</f>
        <v>1</v>
      </c>
      <c r="AB10" s="107">
        <v>71.25</v>
      </c>
      <c r="AC10" s="107">
        <v>78.599999999999994</v>
      </c>
      <c r="AD10" s="108">
        <f>(AB10+AC10)/2</f>
        <v>74.924999999999997</v>
      </c>
      <c r="AE10" s="109">
        <f>RANK(AD10,AD$10:AD$21,0)</f>
        <v>2</v>
      </c>
      <c r="AF10" s="107">
        <v>67.5</v>
      </c>
      <c r="AG10" s="107">
        <v>70</v>
      </c>
      <c r="AH10" s="108">
        <f>(AF10+AG10)/2</f>
        <v>68.75</v>
      </c>
      <c r="AI10" s="109">
        <f>RANK(AH10,AH$10:AH$21,0)</f>
        <v>6</v>
      </c>
      <c r="AJ10" s="107">
        <f>(T10+X10+AF10+P10+AB10)/5</f>
        <v>70.349999999999994</v>
      </c>
      <c r="AK10" s="107">
        <f>(U10+Y10+AG10+Q10+AC10)/5</f>
        <v>74.92</v>
      </c>
      <c r="AL10" s="110">
        <f>(AJ10+AK10)/2</f>
        <v>72.634999999999991</v>
      </c>
      <c r="AM10" s="43">
        <v>180</v>
      </c>
      <c r="AN10" s="112"/>
    </row>
    <row r="11" spans="1:40" ht="68.25" customHeight="1">
      <c r="A11" s="227">
        <f>RANK(AL11,AL$10:AL$21,0)</f>
        <v>2</v>
      </c>
      <c r="B11" s="153">
        <v>20</v>
      </c>
      <c r="C11" s="66" t="s">
        <v>78</v>
      </c>
      <c r="D11" s="228" t="s">
        <v>337</v>
      </c>
      <c r="E11" s="228" t="s">
        <v>166</v>
      </c>
      <c r="F11" s="225">
        <v>10149609</v>
      </c>
      <c r="G11" s="225" t="s">
        <v>35</v>
      </c>
      <c r="H11" s="228" t="s">
        <v>338</v>
      </c>
      <c r="I11" s="152" t="s">
        <v>80</v>
      </c>
      <c r="J11" s="68" t="s">
        <v>81</v>
      </c>
      <c r="K11" s="57" t="s">
        <v>82</v>
      </c>
      <c r="L11" s="57" t="s">
        <v>36</v>
      </c>
      <c r="M11" s="57" t="s">
        <v>83</v>
      </c>
      <c r="N11" s="57" t="s">
        <v>84</v>
      </c>
      <c r="O11" s="70" t="s">
        <v>85</v>
      </c>
      <c r="P11" s="107">
        <v>70.25</v>
      </c>
      <c r="Q11" s="107">
        <v>76</v>
      </c>
      <c r="R11" s="108">
        <f>(P11+Q11)/2</f>
        <v>73.125</v>
      </c>
      <c r="S11" s="114">
        <f>RANK(R11,R$10:R$21,0)</f>
        <v>4</v>
      </c>
      <c r="T11" s="107">
        <v>68</v>
      </c>
      <c r="U11" s="107">
        <v>75</v>
      </c>
      <c r="V11" s="108">
        <f>(T11+U11)/2</f>
        <v>71.5</v>
      </c>
      <c r="W11" s="114">
        <f>RANK(V11,V$10:V$21,0)</f>
        <v>2</v>
      </c>
      <c r="X11" s="107">
        <v>68.5</v>
      </c>
      <c r="Y11" s="107">
        <v>72</v>
      </c>
      <c r="Z11" s="108">
        <f>(X11+Y11)/2</f>
        <v>70.25</v>
      </c>
      <c r="AA11" s="114">
        <f>RANK(Z11,Z$10:Z$21,0)</f>
        <v>6</v>
      </c>
      <c r="AB11" s="107">
        <v>72.25</v>
      </c>
      <c r="AC11" s="107">
        <v>78.8</v>
      </c>
      <c r="AD11" s="108">
        <f>(AB11+AC11)/2</f>
        <v>75.525000000000006</v>
      </c>
      <c r="AE11" s="114">
        <f>RANK(AD11,AD$10:AD$21,0)</f>
        <v>1</v>
      </c>
      <c r="AF11" s="107">
        <v>68.5</v>
      </c>
      <c r="AG11" s="107">
        <v>77</v>
      </c>
      <c r="AH11" s="108">
        <f>(AF11+AG11)/2</f>
        <v>72.75</v>
      </c>
      <c r="AI11" s="114">
        <f>RANK(AH11,AH$10:AH$21,0)</f>
        <v>1</v>
      </c>
      <c r="AJ11" s="107">
        <f>(T11+X11+AF11+P11+AB11)/5</f>
        <v>69.5</v>
      </c>
      <c r="AK11" s="107">
        <f>(U11+Y11+AG11+Q11+AC11)/5</f>
        <v>75.760000000000005</v>
      </c>
      <c r="AL11" s="110">
        <f>(AJ11+AK11)/2</f>
        <v>72.63</v>
      </c>
      <c r="AM11" s="43">
        <v>140</v>
      </c>
    </row>
    <row r="12" spans="1:40" ht="68.25" customHeight="1">
      <c r="A12" s="227">
        <f>RANK(AL12,AL$10:AL$21,0)</f>
        <v>3</v>
      </c>
      <c r="B12" s="153">
        <v>23</v>
      </c>
      <c r="C12" s="38" t="s">
        <v>78</v>
      </c>
      <c r="D12" s="224" t="s">
        <v>353</v>
      </c>
      <c r="E12" s="224" t="s">
        <v>369</v>
      </c>
      <c r="F12" s="225">
        <v>10101467</v>
      </c>
      <c r="G12" s="225" t="s">
        <v>35</v>
      </c>
      <c r="H12" s="228" t="s">
        <v>370</v>
      </c>
      <c r="I12" s="152" t="s">
        <v>371</v>
      </c>
      <c r="J12" s="68" t="s">
        <v>372</v>
      </c>
      <c r="K12" s="57" t="s">
        <v>229</v>
      </c>
      <c r="L12" s="69" t="s">
        <v>62</v>
      </c>
      <c r="M12" s="57" t="s">
        <v>97</v>
      </c>
      <c r="N12" s="69" t="s">
        <v>60</v>
      </c>
      <c r="O12" s="57" t="s">
        <v>373</v>
      </c>
      <c r="P12" s="107">
        <v>70.5</v>
      </c>
      <c r="Q12" s="107">
        <v>75</v>
      </c>
      <c r="R12" s="108">
        <f>(P12+Q12)/2</f>
        <v>72.75</v>
      </c>
      <c r="S12" s="114">
        <f>RANK(R12,R$10:R$21,0)</f>
        <v>5</v>
      </c>
      <c r="T12" s="107">
        <v>69</v>
      </c>
      <c r="U12" s="107">
        <v>78</v>
      </c>
      <c r="V12" s="108">
        <f>(T12+U12)/2</f>
        <v>73.5</v>
      </c>
      <c r="W12" s="114">
        <f>RANK(V12,V$10:V$21,0)</f>
        <v>1</v>
      </c>
      <c r="X12" s="107">
        <v>68.75</v>
      </c>
      <c r="Y12" s="107">
        <v>76</v>
      </c>
      <c r="Z12" s="108">
        <f>(X12+Y12)/2</f>
        <v>72.375</v>
      </c>
      <c r="AA12" s="114">
        <f>RANK(Z12,Z$10:Z$21,0)</f>
        <v>3</v>
      </c>
      <c r="AB12" s="107">
        <v>67.75</v>
      </c>
      <c r="AC12" s="107">
        <v>76.599999999999994</v>
      </c>
      <c r="AD12" s="108">
        <f>(AB12+AC12)/2</f>
        <v>72.174999999999997</v>
      </c>
      <c r="AE12" s="114">
        <f>RANK(AD12,AD$10:AD$21,0)</f>
        <v>5</v>
      </c>
      <c r="AF12" s="107">
        <v>67.25</v>
      </c>
      <c r="AG12" s="107">
        <v>73</v>
      </c>
      <c r="AH12" s="108">
        <f>(AF12+AG12)/2</f>
        <v>70.125</v>
      </c>
      <c r="AI12" s="114">
        <f>RANK(AH12,AH$10:AH$21,0)</f>
        <v>4</v>
      </c>
      <c r="AJ12" s="107">
        <f>(T12+X12+AF12+P12+AB12)/5</f>
        <v>68.650000000000006</v>
      </c>
      <c r="AK12" s="107">
        <f>(U12+Y12+AG12+Q12+AC12)/5</f>
        <v>75.72</v>
      </c>
      <c r="AL12" s="110">
        <f>(AJ12+AK12)/2</f>
        <v>72.185000000000002</v>
      </c>
      <c r="AM12" s="43">
        <v>110</v>
      </c>
      <c r="AN12" s="112"/>
    </row>
    <row r="13" spans="1:40" ht="68.25" customHeight="1">
      <c r="A13" s="227">
        <f>RANK(AL13,AL$10:AL$21,0)</f>
        <v>4</v>
      </c>
      <c r="B13" s="153">
        <v>47</v>
      </c>
      <c r="C13" s="66" t="s">
        <v>78</v>
      </c>
      <c r="D13" s="224" t="s">
        <v>329</v>
      </c>
      <c r="E13" s="228" t="s">
        <v>330</v>
      </c>
      <c r="F13" s="229">
        <v>10059804</v>
      </c>
      <c r="G13" s="225" t="s">
        <v>58</v>
      </c>
      <c r="H13" s="228" t="s">
        <v>331</v>
      </c>
      <c r="I13" s="152" t="s">
        <v>332</v>
      </c>
      <c r="J13" s="73" t="s">
        <v>333</v>
      </c>
      <c r="K13" s="57" t="s">
        <v>334</v>
      </c>
      <c r="L13" s="57" t="s">
        <v>335</v>
      </c>
      <c r="M13" s="57" t="s">
        <v>90</v>
      </c>
      <c r="N13" s="57" t="s">
        <v>37</v>
      </c>
      <c r="O13" s="57" t="s">
        <v>336</v>
      </c>
      <c r="P13" s="107">
        <v>73.25</v>
      </c>
      <c r="Q13" s="107">
        <v>76</v>
      </c>
      <c r="R13" s="108">
        <f>(P13+Q13)/2</f>
        <v>74.625</v>
      </c>
      <c r="S13" s="114">
        <f>RANK(R13,R$10:R$21,0)</f>
        <v>1</v>
      </c>
      <c r="T13" s="107">
        <v>66</v>
      </c>
      <c r="U13" s="107">
        <v>72</v>
      </c>
      <c r="V13" s="108">
        <f>(T13+U13)/2</f>
        <v>69</v>
      </c>
      <c r="W13" s="114">
        <f>RANK(V13,V$10:V$21,0)</f>
        <v>7</v>
      </c>
      <c r="X13" s="107">
        <v>70</v>
      </c>
      <c r="Y13" s="107">
        <v>78</v>
      </c>
      <c r="Z13" s="108">
        <f>(X13+Y13)/2</f>
        <v>74</v>
      </c>
      <c r="AA13" s="114">
        <f>RANK(Z13,Z$10:Z$21,0)</f>
        <v>2</v>
      </c>
      <c r="AB13" s="107">
        <v>70.25</v>
      </c>
      <c r="AC13" s="107">
        <v>74.2</v>
      </c>
      <c r="AD13" s="108">
        <f>(AB13+AC13)/2</f>
        <v>72.224999999999994</v>
      </c>
      <c r="AE13" s="114">
        <f>RANK(AD13,AD$10:AD$21,0)</f>
        <v>4</v>
      </c>
      <c r="AF13" s="107">
        <v>68.5</v>
      </c>
      <c r="AG13" s="107">
        <v>72</v>
      </c>
      <c r="AH13" s="108">
        <f>(AF13+AG13)/2</f>
        <v>70.25</v>
      </c>
      <c r="AI13" s="114">
        <f>RANK(AH13,AH$10:AH$21,0)</f>
        <v>3</v>
      </c>
      <c r="AJ13" s="107">
        <f>(T13+X13+AF13+P13+AB13)/5</f>
        <v>69.599999999999994</v>
      </c>
      <c r="AK13" s="107">
        <f>(U13+Y13+AG13+Q13+AC13)/5</f>
        <v>74.44</v>
      </c>
      <c r="AL13" s="110">
        <f>(AJ13+AK13)/2</f>
        <v>72.02</v>
      </c>
      <c r="AM13" s="43">
        <v>90</v>
      </c>
      <c r="AN13" s="112"/>
    </row>
    <row r="14" spans="1:40" ht="68.25" customHeight="1">
      <c r="A14" s="227">
        <f>RANK(AL14,AL$10:AL$21,0)</f>
        <v>5</v>
      </c>
      <c r="B14" s="153">
        <v>52</v>
      </c>
      <c r="C14" s="49" t="s">
        <v>78</v>
      </c>
      <c r="D14" s="230" t="s">
        <v>374</v>
      </c>
      <c r="E14" s="230" t="s">
        <v>375</v>
      </c>
      <c r="F14" s="225">
        <v>10146749</v>
      </c>
      <c r="G14" s="231" t="s">
        <v>35</v>
      </c>
      <c r="H14" s="230" t="s">
        <v>376</v>
      </c>
      <c r="I14" s="152" t="s">
        <v>377</v>
      </c>
      <c r="J14" s="68" t="s">
        <v>378</v>
      </c>
      <c r="K14" s="57" t="s">
        <v>229</v>
      </c>
      <c r="L14" s="57" t="s">
        <v>107</v>
      </c>
      <c r="M14" s="57" t="s">
        <v>379</v>
      </c>
      <c r="N14" s="57" t="s">
        <v>37</v>
      </c>
      <c r="O14" s="70" t="s">
        <v>380</v>
      </c>
      <c r="P14" s="107">
        <v>69.5</v>
      </c>
      <c r="Q14" s="107">
        <v>73</v>
      </c>
      <c r="R14" s="108">
        <f>(P14+Q14)/2</f>
        <v>71.25</v>
      </c>
      <c r="S14" s="114">
        <f>RANK(R14,R$10:R$21,0)</f>
        <v>6</v>
      </c>
      <c r="T14" s="107">
        <v>68</v>
      </c>
      <c r="U14" s="107">
        <v>75</v>
      </c>
      <c r="V14" s="108">
        <f>(T14+U14)/2</f>
        <v>71.5</v>
      </c>
      <c r="W14" s="114">
        <f>RANK(V14,V$10:V$21,0)</f>
        <v>2</v>
      </c>
      <c r="X14" s="107">
        <v>68.75</v>
      </c>
      <c r="Y14" s="107">
        <v>72</v>
      </c>
      <c r="Z14" s="108">
        <f>(X14+Y14)/2</f>
        <v>70.375</v>
      </c>
      <c r="AA14" s="114">
        <f>RANK(Z14,Z$10:Z$21,0)</f>
        <v>4</v>
      </c>
      <c r="AB14" s="107">
        <v>68.5</v>
      </c>
      <c r="AC14" s="107">
        <v>75</v>
      </c>
      <c r="AD14" s="108">
        <f>(AB14+AC14)/2</f>
        <v>71.75</v>
      </c>
      <c r="AE14" s="114">
        <f>RANK(AD14,AD$10:AD$21,0)</f>
        <v>6</v>
      </c>
      <c r="AF14" s="107">
        <v>67</v>
      </c>
      <c r="AG14" s="107">
        <v>75</v>
      </c>
      <c r="AH14" s="108">
        <f>(AF14+AG14)/2</f>
        <v>71</v>
      </c>
      <c r="AI14" s="114">
        <f>RANK(AH14,AH$10:AH$21,0)</f>
        <v>2</v>
      </c>
      <c r="AJ14" s="107">
        <f>(T14+X14+AF14+P14+AB14)/5</f>
        <v>68.349999999999994</v>
      </c>
      <c r="AK14" s="107">
        <f>(U14+Y14+AG14+Q14+AC14)/5</f>
        <v>74</v>
      </c>
      <c r="AL14" s="110">
        <f>(AJ14+AK14)/2</f>
        <v>71.174999999999997</v>
      </c>
      <c r="AM14" s="43">
        <v>80</v>
      </c>
      <c r="AN14" s="112"/>
    </row>
    <row r="15" spans="1:40" ht="68.25" customHeight="1">
      <c r="A15" s="227">
        <f>RANK(AL15,AL$10:AL$21,0)</f>
        <v>6</v>
      </c>
      <c r="B15" s="153">
        <v>51</v>
      </c>
      <c r="C15" s="38" t="s">
        <v>78</v>
      </c>
      <c r="D15" s="224" t="s">
        <v>346</v>
      </c>
      <c r="E15" s="224" t="s">
        <v>402</v>
      </c>
      <c r="F15" s="225">
        <v>10012062</v>
      </c>
      <c r="G15" s="225" t="s">
        <v>35</v>
      </c>
      <c r="H15" s="228" t="s">
        <v>403</v>
      </c>
      <c r="I15" s="152" t="s">
        <v>404</v>
      </c>
      <c r="J15" s="68" t="s">
        <v>405</v>
      </c>
      <c r="K15" s="57" t="s">
        <v>82</v>
      </c>
      <c r="L15" s="57" t="s">
        <v>62</v>
      </c>
      <c r="M15" s="57" t="s">
        <v>48</v>
      </c>
      <c r="N15" s="57" t="s">
        <v>95</v>
      </c>
      <c r="O15" s="57" t="s">
        <v>406</v>
      </c>
      <c r="P15" s="107">
        <v>68.25</v>
      </c>
      <c r="Q15" s="107">
        <v>73</v>
      </c>
      <c r="R15" s="108">
        <f>(P15+Q15)/2</f>
        <v>70.625</v>
      </c>
      <c r="S15" s="114">
        <f>RANK(R15,R$10:R$21,0)</f>
        <v>7</v>
      </c>
      <c r="T15" s="107">
        <v>65.25</v>
      </c>
      <c r="U15" s="107">
        <v>74</v>
      </c>
      <c r="V15" s="108">
        <f>(T15+U15)/2</f>
        <v>69.625</v>
      </c>
      <c r="W15" s="114">
        <f>RANK(V15,V$10:V$21,0)</f>
        <v>5</v>
      </c>
      <c r="X15" s="107">
        <v>65.75</v>
      </c>
      <c r="Y15" s="107">
        <v>75</v>
      </c>
      <c r="Z15" s="108">
        <f>(X15+Y15)/2</f>
        <v>70.375</v>
      </c>
      <c r="AA15" s="114">
        <f>RANK(Z15,Z$10:Z$21,0)</f>
        <v>4</v>
      </c>
      <c r="AB15" s="107">
        <v>68.75</v>
      </c>
      <c r="AC15" s="107">
        <v>76.8</v>
      </c>
      <c r="AD15" s="108">
        <f>(AB15+AC15)/2</f>
        <v>72.775000000000006</v>
      </c>
      <c r="AE15" s="114">
        <f>RANK(AD15,AD$10:AD$21,0)</f>
        <v>3</v>
      </c>
      <c r="AF15" s="107">
        <v>65</v>
      </c>
      <c r="AG15" s="107">
        <v>73</v>
      </c>
      <c r="AH15" s="108">
        <f>(AF15+AG15)/2</f>
        <v>69</v>
      </c>
      <c r="AI15" s="114">
        <f>RANK(AH15,AH$10:AH$21,0)</f>
        <v>5</v>
      </c>
      <c r="AJ15" s="107">
        <f>(T15+X15+AF15+P15+AB15)/5</f>
        <v>66.599999999999994</v>
      </c>
      <c r="AK15" s="107">
        <f>(U15+Y15+AG15+Q15+AC15)/5</f>
        <v>74.36</v>
      </c>
      <c r="AL15" s="110">
        <f>(AJ15+AK15)/2</f>
        <v>70.47999999999999</v>
      </c>
      <c r="AM15" s="43">
        <v>60</v>
      </c>
      <c r="AN15" s="112"/>
    </row>
    <row r="16" spans="1:40" ht="68.25" customHeight="1">
      <c r="A16" s="227">
        <f>RANK(AL16,AL$10:AL$21,0)</f>
        <v>7</v>
      </c>
      <c r="B16" s="153">
        <v>25</v>
      </c>
      <c r="C16" s="66" t="s">
        <v>78</v>
      </c>
      <c r="D16" s="224" t="s">
        <v>358</v>
      </c>
      <c r="E16" s="228" t="s">
        <v>428</v>
      </c>
      <c r="F16" s="229">
        <v>10039146</v>
      </c>
      <c r="G16" s="225" t="s">
        <v>58</v>
      </c>
      <c r="H16" s="228" t="s">
        <v>360</v>
      </c>
      <c r="I16" s="152" t="s">
        <v>93</v>
      </c>
      <c r="J16" s="68" t="s">
        <v>91</v>
      </c>
      <c r="K16" s="57" t="s">
        <v>94</v>
      </c>
      <c r="L16" s="69" t="s">
        <v>62</v>
      </c>
      <c r="M16" s="57" t="s">
        <v>64</v>
      </c>
      <c r="N16" s="57" t="s">
        <v>95</v>
      </c>
      <c r="O16" s="57" t="s">
        <v>96</v>
      </c>
      <c r="P16" s="107">
        <v>71</v>
      </c>
      <c r="Q16" s="107">
        <v>76</v>
      </c>
      <c r="R16" s="108">
        <f>(P16+Q16)/2</f>
        <v>73.5</v>
      </c>
      <c r="S16" s="114">
        <f>RANK(R16,R$10:R$21,0)</f>
        <v>2</v>
      </c>
      <c r="T16" s="107">
        <v>65.5</v>
      </c>
      <c r="U16" s="107">
        <v>71</v>
      </c>
      <c r="V16" s="108">
        <f>(T16+U16)/2</f>
        <v>68.25</v>
      </c>
      <c r="W16" s="114">
        <f>RANK(V16,V$10:V$21,0)</f>
        <v>8</v>
      </c>
      <c r="X16" s="107">
        <v>63.75</v>
      </c>
      <c r="Y16" s="107">
        <v>68</v>
      </c>
      <c r="Z16" s="108">
        <f>(X16+Y16)/2</f>
        <v>65.875</v>
      </c>
      <c r="AA16" s="114">
        <f>RANK(Z16,Z$10:Z$21,0)</f>
        <v>8</v>
      </c>
      <c r="AB16" s="107">
        <v>67.75</v>
      </c>
      <c r="AC16" s="107">
        <v>68.2</v>
      </c>
      <c r="AD16" s="108">
        <f>(AB16+AC16)/2</f>
        <v>67.974999999999994</v>
      </c>
      <c r="AE16" s="114">
        <f>RANK(AD16,AD$10:AD$21,0)</f>
        <v>7</v>
      </c>
      <c r="AF16" s="107">
        <v>64.75</v>
      </c>
      <c r="AG16" s="107">
        <v>70</v>
      </c>
      <c r="AH16" s="108">
        <f>(AF16+AG16)/2</f>
        <v>67.375</v>
      </c>
      <c r="AI16" s="114">
        <f>RANK(AH16,AH$10:AH$21,0)</f>
        <v>9</v>
      </c>
      <c r="AJ16" s="107">
        <f>(T16+X16+AF16+P16+AB16)/5</f>
        <v>66.55</v>
      </c>
      <c r="AK16" s="107">
        <f>(U16+Y16+AG16+Q16+AC16)/5</f>
        <v>70.64</v>
      </c>
      <c r="AL16" s="110">
        <f>(AJ16+AK16)/2</f>
        <v>68.594999999999999</v>
      </c>
      <c r="AM16" s="43">
        <v>40</v>
      </c>
      <c r="AN16" s="112"/>
    </row>
    <row r="17" spans="1:40" ht="68.25" customHeight="1">
      <c r="A17" s="227">
        <f>RANK(AL17,AL$10:AL$21,0)</f>
        <v>8</v>
      </c>
      <c r="B17" s="153">
        <v>44</v>
      </c>
      <c r="C17" s="49" t="s">
        <v>78</v>
      </c>
      <c r="D17" s="224" t="s">
        <v>339</v>
      </c>
      <c r="E17" s="224" t="s">
        <v>340</v>
      </c>
      <c r="F17" s="225">
        <v>10187890</v>
      </c>
      <c r="G17" s="225" t="s">
        <v>35</v>
      </c>
      <c r="H17" s="228" t="s">
        <v>341</v>
      </c>
      <c r="I17" s="152" t="s">
        <v>342</v>
      </c>
      <c r="J17" s="68" t="s">
        <v>343</v>
      </c>
      <c r="K17" s="57" t="s">
        <v>344</v>
      </c>
      <c r="L17" s="69" t="s">
        <v>62</v>
      </c>
      <c r="M17" s="57" t="s">
        <v>155</v>
      </c>
      <c r="N17" s="57" t="s">
        <v>68</v>
      </c>
      <c r="O17" s="57" t="s">
        <v>345</v>
      </c>
      <c r="P17" s="107">
        <v>67</v>
      </c>
      <c r="Q17" s="107">
        <v>73</v>
      </c>
      <c r="R17" s="108">
        <f>(P17+Q17)/2</f>
        <v>70</v>
      </c>
      <c r="S17" s="114">
        <f>RANK(R17,R$10:R$21,0)</f>
        <v>8</v>
      </c>
      <c r="T17" s="107">
        <v>65.25</v>
      </c>
      <c r="U17" s="107">
        <v>73</v>
      </c>
      <c r="V17" s="108">
        <f>(T17+U17)/2</f>
        <v>69.125</v>
      </c>
      <c r="W17" s="114">
        <f>RANK(V17,V$10:V$21,0)</f>
        <v>6</v>
      </c>
      <c r="X17" s="107">
        <v>64</v>
      </c>
      <c r="Y17" s="107">
        <v>74</v>
      </c>
      <c r="Z17" s="108">
        <f>(X17+Y17)/2</f>
        <v>69</v>
      </c>
      <c r="AA17" s="114">
        <f>RANK(Z17,Z$10:Z$21,0)</f>
        <v>7</v>
      </c>
      <c r="AB17" s="107">
        <v>62.5</v>
      </c>
      <c r="AC17" s="107">
        <v>69.2</v>
      </c>
      <c r="AD17" s="108">
        <f>(AB17+AC17)/2</f>
        <v>65.849999999999994</v>
      </c>
      <c r="AE17" s="114">
        <f>RANK(AD17,AD$10:AD$21,0)</f>
        <v>9</v>
      </c>
      <c r="AF17" s="107">
        <v>64.5</v>
      </c>
      <c r="AG17" s="107">
        <v>71</v>
      </c>
      <c r="AH17" s="108">
        <f>(AF17+AG17)/2</f>
        <v>67.75</v>
      </c>
      <c r="AI17" s="114">
        <f>RANK(AH17,AH$10:AH$21,0)</f>
        <v>8</v>
      </c>
      <c r="AJ17" s="107">
        <f>(T17+X17+AF17+P17+AB17)/5</f>
        <v>64.650000000000006</v>
      </c>
      <c r="AK17" s="107">
        <f>(U17+Y17+AG17+Q17+AC17)/5</f>
        <v>72.039999999999992</v>
      </c>
      <c r="AL17" s="110">
        <f>(AJ17+AK17)/2</f>
        <v>68.344999999999999</v>
      </c>
      <c r="AM17" s="43"/>
    </row>
    <row r="18" spans="1:40" ht="68.25" customHeight="1">
      <c r="A18" s="227">
        <f>RANK(AL18,AL$10:AL$21,0)</f>
        <v>9</v>
      </c>
      <c r="B18" s="153">
        <v>11</v>
      </c>
      <c r="C18" s="38" t="s">
        <v>78</v>
      </c>
      <c r="D18" s="224" t="s">
        <v>198</v>
      </c>
      <c r="E18" s="228" t="s">
        <v>407</v>
      </c>
      <c r="F18" s="225">
        <v>10241791</v>
      </c>
      <c r="G18" s="225" t="s">
        <v>35</v>
      </c>
      <c r="H18" s="228" t="s">
        <v>408</v>
      </c>
      <c r="I18" s="152" t="s">
        <v>418</v>
      </c>
      <c r="J18" s="68" t="s">
        <v>409</v>
      </c>
      <c r="K18" s="57" t="s">
        <v>162</v>
      </c>
      <c r="L18" s="57" t="s">
        <v>62</v>
      </c>
      <c r="M18" s="57" t="s">
        <v>48</v>
      </c>
      <c r="N18" s="57" t="s">
        <v>95</v>
      </c>
      <c r="O18" s="70" t="s">
        <v>410</v>
      </c>
      <c r="P18" s="107">
        <v>62.25</v>
      </c>
      <c r="Q18" s="107">
        <v>67</v>
      </c>
      <c r="R18" s="108">
        <f>(P18+Q18)/2</f>
        <v>64.625</v>
      </c>
      <c r="S18" s="114">
        <f>RANK(R18,R$10:R$21,0)</f>
        <v>12</v>
      </c>
      <c r="T18" s="107">
        <v>60.75</v>
      </c>
      <c r="U18" s="107">
        <v>67</v>
      </c>
      <c r="V18" s="108">
        <f>(T18+U18)/2</f>
        <v>63.875</v>
      </c>
      <c r="W18" s="114">
        <f>RANK(V18,V$10:V$21,0)</f>
        <v>10</v>
      </c>
      <c r="X18" s="107">
        <v>62.5</v>
      </c>
      <c r="Y18" s="107">
        <v>69</v>
      </c>
      <c r="Z18" s="108">
        <f>(X18+Y18)/2</f>
        <v>65.75</v>
      </c>
      <c r="AA18" s="114">
        <f>RANK(Z18,Z$10:Z$21,0)</f>
        <v>9</v>
      </c>
      <c r="AB18" s="107">
        <v>63</v>
      </c>
      <c r="AC18" s="107">
        <v>68.599999999999994</v>
      </c>
      <c r="AD18" s="108">
        <f>(AB18+AC18)/2</f>
        <v>65.8</v>
      </c>
      <c r="AE18" s="114">
        <f>RANK(AD18,AD$10:AD$21,0)</f>
        <v>10</v>
      </c>
      <c r="AF18" s="107">
        <v>65</v>
      </c>
      <c r="AG18" s="107">
        <v>72</v>
      </c>
      <c r="AH18" s="108">
        <f>(AF18+AG18)/2</f>
        <v>68.5</v>
      </c>
      <c r="AI18" s="114">
        <f>RANK(AH18,AH$10:AH$21,0)</f>
        <v>7</v>
      </c>
      <c r="AJ18" s="107">
        <f>(T18+X18+AF18+P18+AB18)/5</f>
        <v>62.7</v>
      </c>
      <c r="AK18" s="107">
        <f>(U18+Y18+AG18+Q18+AC18)/5</f>
        <v>68.72</v>
      </c>
      <c r="AL18" s="110">
        <f>(AJ18+AK18)/2</f>
        <v>65.710000000000008</v>
      </c>
      <c r="AM18" s="43"/>
    </row>
    <row r="19" spans="1:40" ht="68.25" customHeight="1">
      <c r="A19" s="227">
        <f>RANK(AL19,AL$10:AL$21,0)</f>
        <v>10</v>
      </c>
      <c r="B19" s="153">
        <v>42</v>
      </c>
      <c r="C19" s="38" t="s">
        <v>78</v>
      </c>
      <c r="D19" s="224" t="s">
        <v>396</v>
      </c>
      <c r="E19" s="228" t="s">
        <v>397</v>
      </c>
      <c r="F19" s="225">
        <v>10181658</v>
      </c>
      <c r="G19" s="225" t="s">
        <v>35</v>
      </c>
      <c r="H19" s="228" t="s">
        <v>398</v>
      </c>
      <c r="I19" s="152" t="s">
        <v>399</v>
      </c>
      <c r="J19" s="68" t="s">
        <v>400</v>
      </c>
      <c r="K19" s="57" t="s">
        <v>229</v>
      </c>
      <c r="L19" s="69" t="s">
        <v>62</v>
      </c>
      <c r="M19" s="57" t="s">
        <v>69</v>
      </c>
      <c r="N19" s="57" t="s">
        <v>68</v>
      </c>
      <c r="O19" s="57" t="s">
        <v>401</v>
      </c>
      <c r="P19" s="107">
        <v>66.25</v>
      </c>
      <c r="Q19" s="107">
        <v>67</v>
      </c>
      <c r="R19" s="108">
        <f>(P19+Q19)/2</f>
        <v>66.625</v>
      </c>
      <c r="S19" s="114">
        <f>RANK(R19,R$10:R$21,0)</f>
        <v>10</v>
      </c>
      <c r="T19" s="107">
        <v>62</v>
      </c>
      <c r="U19" s="107">
        <v>65</v>
      </c>
      <c r="V19" s="108">
        <f>(T19+U19)/2</f>
        <v>63.5</v>
      </c>
      <c r="W19" s="114">
        <f>RANK(V19,V$10:V$21,0)</f>
        <v>11</v>
      </c>
      <c r="X19" s="107">
        <v>62</v>
      </c>
      <c r="Y19" s="107">
        <v>65</v>
      </c>
      <c r="Z19" s="108">
        <f>(X19+Y19)/2</f>
        <v>63.5</v>
      </c>
      <c r="AA19" s="114">
        <f>RANK(Z19,Z$10:Z$21,0)</f>
        <v>10</v>
      </c>
      <c r="AB19" s="107">
        <v>64.75</v>
      </c>
      <c r="AC19" s="107">
        <v>67.2</v>
      </c>
      <c r="AD19" s="108">
        <f>(AB19+AC19)/2</f>
        <v>65.974999999999994</v>
      </c>
      <c r="AE19" s="114">
        <f>RANK(AD19,AD$10:AD$21,0)</f>
        <v>8</v>
      </c>
      <c r="AF19" s="107">
        <v>62.25</v>
      </c>
      <c r="AG19" s="107">
        <v>66</v>
      </c>
      <c r="AH19" s="108">
        <f>(AF19+AG19)/2</f>
        <v>64.125</v>
      </c>
      <c r="AI19" s="114">
        <f>RANK(AH19,AH$10:AH$21,0)</f>
        <v>11</v>
      </c>
      <c r="AJ19" s="107">
        <f>(T19+X19+AF19+P19+AB19)/5</f>
        <v>63.45</v>
      </c>
      <c r="AK19" s="107">
        <f>(U19+Y19+AG19+Q19+AC19)/5</f>
        <v>66.039999999999992</v>
      </c>
      <c r="AL19" s="110">
        <f>(AJ19+AK19)/2</f>
        <v>64.745000000000005</v>
      </c>
      <c r="AM19" s="43"/>
      <c r="AN19" s="45"/>
    </row>
    <row r="20" spans="1:40" ht="68.25" customHeight="1">
      <c r="A20" s="227">
        <f>RANK(AL20,AL$10:AL$21,0)</f>
        <v>11</v>
      </c>
      <c r="B20" s="153">
        <v>37</v>
      </c>
      <c r="C20" s="66" t="s">
        <v>78</v>
      </c>
      <c r="D20" s="224" t="s">
        <v>361</v>
      </c>
      <c r="E20" s="224" t="s">
        <v>362</v>
      </c>
      <c r="F20" s="225">
        <v>10241304</v>
      </c>
      <c r="G20" s="225" t="s">
        <v>35</v>
      </c>
      <c r="H20" s="228" t="s">
        <v>363</v>
      </c>
      <c r="I20" s="152" t="s">
        <v>364</v>
      </c>
      <c r="J20" s="68" t="s">
        <v>365</v>
      </c>
      <c r="K20" s="57" t="s">
        <v>366</v>
      </c>
      <c r="L20" s="57" t="s">
        <v>71</v>
      </c>
      <c r="M20" s="57" t="s">
        <v>97</v>
      </c>
      <c r="N20" s="69" t="s">
        <v>367</v>
      </c>
      <c r="O20" s="57" t="s">
        <v>368</v>
      </c>
      <c r="P20" s="107">
        <v>65</v>
      </c>
      <c r="Q20" s="107">
        <v>68</v>
      </c>
      <c r="R20" s="108">
        <f>(P20+Q20)/2</f>
        <v>66.5</v>
      </c>
      <c r="S20" s="114">
        <f>RANK(R20,R$10:R$21,0)</f>
        <v>11</v>
      </c>
      <c r="T20" s="107">
        <v>62.75</v>
      </c>
      <c r="U20" s="107">
        <v>68</v>
      </c>
      <c r="V20" s="108">
        <f>(T20+U20)/2</f>
        <v>65.375</v>
      </c>
      <c r="W20" s="114">
        <f>RANK(V20,V$10:V$21,0)</f>
        <v>9</v>
      </c>
      <c r="X20" s="107">
        <v>59.75</v>
      </c>
      <c r="Y20" s="107">
        <v>65</v>
      </c>
      <c r="Z20" s="108">
        <f>(X20+Y20)/2</f>
        <v>62.375</v>
      </c>
      <c r="AA20" s="114">
        <f>RANK(Z20,Z$10:Z$21,0)</f>
        <v>11</v>
      </c>
      <c r="AB20" s="107">
        <v>63</v>
      </c>
      <c r="AC20" s="107">
        <v>66</v>
      </c>
      <c r="AD20" s="108">
        <f>(AB20+AC20)/2</f>
        <v>64.5</v>
      </c>
      <c r="AE20" s="114">
        <f>RANK(AD20,AD$10:AD$21,0)</f>
        <v>11</v>
      </c>
      <c r="AF20" s="107">
        <v>61</v>
      </c>
      <c r="AG20" s="107">
        <v>65</v>
      </c>
      <c r="AH20" s="108">
        <f>(AF20+AG20)/2</f>
        <v>63</v>
      </c>
      <c r="AI20" s="114">
        <f>RANK(AH20,AH$10:AH$21,0)</f>
        <v>12</v>
      </c>
      <c r="AJ20" s="107">
        <f>(T20+X20+AF20+P20+AB20)/5</f>
        <v>62.3</v>
      </c>
      <c r="AK20" s="107">
        <f>(U20+Y20+AG20+Q20+AC20)/5</f>
        <v>66.400000000000006</v>
      </c>
      <c r="AL20" s="110">
        <f>(AJ20+AK20)/2</f>
        <v>64.349999999999994</v>
      </c>
      <c r="AM20" s="43"/>
      <c r="AN20" s="112"/>
    </row>
    <row r="21" spans="1:40" ht="68.25" customHeight="1">
      <c r="A21" s="227">
        <f>RANK(AL21,AL$10:AL$21,0)</f>
        <v>12</v>
      </c>
      <c r="B21" s="153">
        <v>10</v>
      </c>
      <c r="C21" s="49" t="s">
        <v>78</v>
      </c>
      <c r="D21" s="230" t="s">
        <v>353</v>
      </c>
      <c r="E21" s="230" t="s">
        <v>354</v>
      </c>
      <c r="F21" s="225">
        <v>10184647</v>
      </c>
      <c r="G21" s="231" t="s">
        <v>35</v>
      </c>
      <c r="H21" s="230" t="s">
        <v>355</v>
      </c>
      <c r="I21" s="152" t="s">
        <v>413</v>
      </c>
      <c r="J21" s="68" t="s">
        <v>356</v>
      </c>
      <c r="K21" s="57" t="s">
        <v>41</v>
      </c>
      <c r="L21" s="57" t="s">
        <v>62</v>
      </c>
      <c r="M21" s="57" t="s">
        <v>49</v>
      </c>
      <c r="N21" s="69" t="s">
        <v>60</v>
      </c>
      <c r="O21" s="70" t="s">
        <v>357</v>
      </c>
      <c r="P21" s="107">
        <v>64.75</v>
      </c>
      <c r="Q21" s="107">
        <v>70</v>
      </c>
      <c r="R21" s="108">
        <f>(P21+Q21)/2</f>
        <v>67.375</v>
      </c>
      <c r="S21" s="114">
        <f>RANK(R21,R$10:R$21,0)</f>
        <v>9</v>
      </c>
      <c r="T21" s="107">
        <v>61.5</v>
      </c>
      <c r="U21" s="107">
        <v>65</v>
      </c>
      <c r="V21" s="108">
        <f>(T21+U21)/2</f>
        <v>63.25</v>
      </c>
      <c r="W21" s="114">
        <f>RANK(V21,V$10:V$21,0)</f>
        <v>12</v>
      </c>
      <c r="X21" s="107">
        <v>58.5</v>
      </c>
      <c r="Y21" s="107">
        <v>63</v>
      </c>
      <c r="Z21" s="108">
        <f>(X21+Y21)/2</f>
        <v>60.75</v>
      </c>
      <c r="AA21" s="114">
        <f>RANK(Z21,Z$10:Z$21,0)</f>
        <v>12</v>
      </c>
      <c r="AB21" s="107">
        <v>58.25</v>
      </c>
      <c r="AC21" s="107">
        <v>63</v>
      </c>
      <c r="AD21" s="108">
        <f>(AB21+AC21)/2</f>
        <v>60.625</v>
      </c>
      <c r="AE21" s="114">
        <f>RANK(AD21,AD$10:AD$21,0)</f>
        <v>12</v>
      </c>
      <c r="AF21" s="107">
        <v>64</v>
      </c>
      <c r="AG21" s="107">
        <v>69</v>
      </c>
      <c r="AH21" s="108">
        <f>(AF21+AG21)/2</f>
        <v>66.5</v>
      </c>
      <c r="AI21" s="114">
        <f>RANK(AH21,AH$10:AH$21,0)</f>
        <v>10</v>
      </c>
      <c r="AJ21" s="107">
        <f>(T21+X21+AF21+P21+AB21)/5</f>
        <v>61.4</v>
      </c>
      <c r="AK21" s="107">
        <f>(U21+Y21+AG21+Q21+AC21)/5</f>
        <v>66</v>
      </c>
      <c r="AL21" s="110">
        <f>(AJ21+AK21)/2</f>
        <v>63.7</v>
      </c>
      <c r="AM21" s="43"/>
      <c r="AN21" s="112"/>
    </row>
    <row r="22" spans="1:40" ht="39.75" customHeight="1">
      <c r="A22" s="115"/>
      <c r="B22" s="116"/>
      <c r="C22" s="117"/>
      <c r="D22" s="118"/>
      <c r="E22" s="119"/>
      <c r="F22" s="119"/>
      <c r="G22" s="120"/>
      <c r="H22" s="121"/>
      <c r="I22" s="121"/>
      <c r="J22" s="120"/>
      <c r="K22" s="122"/>
      <c r="L22" s="120"/>
      <c r="M22" s="120"/>
      <c r="N22" s="120"/>
      <c r="O22" s="123"/>
      <c r="P22" s="124"/>
      <c r="Q22" s="124"/>
      <c r="R22" s="125"/>
      <c r="S22" s="126"/>
      <c r="T22" s="124"/>
      <c r="U22" s="124"/>
      <c r="V22" s="125"/>
      <c r="W22" s="126"/>
      <c r="X22" s="124"/>
      <c r="Y22" s="124"/>
      <c r="Z22" s="125"/>
      <c r="AA22" s="126"/>
      <c r="AB22" s="124"/>
      <c r="AC22" s="124"/>
      <c r="AD22" s="125"/>
      <c r="AE22" s="126"/>
      <c r="AF22" s="124"/>
      <c r="AG22" s="124"/>
      <c r="AH22" s="125"/>
      <c r="AI22" s="126"/>
      <c r="AJ22" s="127"/>
      <c r="AK22" s="127"/>
      <c r="AL22" s="128"/>
      <c r="AM22" s="129"/>
    </row>
    <row r="23" spans="1:40" ht="24.75" customHeight="1">
      <c r="A23" s="54" t="s">
        <v>54</v>
      </c>
      <c r="B23" s="54"/>
      <c r="C23" s="54"/>
      <c r="D23" s="54"/>
      <c r="G23" s="202" t="s">
        <v>146</v>
      </c>
      <c r="H23" s="202"/>
      <c r="I23" s="202"/>
      <c r="J23" s="202"/>
      <c r="K23" s="202"/>
      <c r="L23" s="54"/>
      <c r="M23" s="54"/>
      <c r="N23" s="131"/>
      <c r="O23" s="131"/>
      <c r="P23" s="132"/>
      <c r="Q23" s="132"/>
      <c r="R23" s="132"/>
      <c r="S23" s="132"/>
      <c r="T23" s="132"/>
      <c r="U23" s="132"/>
      <c r="V23" s="132"/>
      <c r="W23" s="132"/>
      <c r="X23" s="133"/>
      <c r="Y23" s="133"/>
      <c r="Z23" s="133"/>
      <c r="AA23" s="133"/>
      <c r="AB23" s="132"/>
      <c r="AC23" s="132"/>
      <c r="AD23" s="132"/>
      <c r="AE23" s="132"/>
      <c r="AF23" s="134"/>
      <c r="AG23" s="134"/>
      <c r="AH23" s="134"/>
      <c r="AI23" s="134"/>
      <c r="AJ23" s="134"/>
      <c r="AK23" s="134"/>
      <c r="AL23" s="134"/>
      <c r="AM23" s="133"/>
    </row>
    <row r="24" spans="1:40" ht="24.75" customHeight="1">
      <c r="E24" s="135"/>
      <c r="F24" s="135"/>
      <c r="AF24" s="136"/>
      <c r="AG24" s="136"/>
      <c r="AH24" s="136"/>
      <c r="AI24" s="136"/>
      <c r="AJ24" s="136"/>
      <c r="AK24" s="136"/>
      <c r="AL24" s="136"/>
    </row>
    <row r="25" spans="1:40" s="138" customFormat="1" ht="27.75">
      <c r="A25" s="137"/>
      <c r="B25" s="137"/>
      <c r="C25" s="137"/>
      <c r="D25" s="137"/>
      <c r="E25" s="135"/>
      <c r="F25" s="135"/>
      <c r="G25" s="137"/>
      <c r="H25" s="137"/>
      <c r="I25" s="137"/>
      <c r="J25" s="137"/>
      <c r="K25" s="137"/>
      <c r="L25" s="137"/>
      <c r="M25" s="137"/>
      <c r="N25" s="137"/>
      <c r="O25" s="137"/>
      <c r="AM25" s="137"/>
    </row>
    <row r="26" spans="1:40" s="138" customFormat="1" ht="32.1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9"/>
      <c r="Q26" s="139"/>
      <c r="R26" s="140"/>
      <c r="S26" s="141"/>
      <c r="T26" s="139"/>
      <c r="U26" s="139"/>
      <c r="V26" s="140"/>
      <c r="W26" s="141"/>
      <c r="X26" s="139"/>
      <c r="Y26" s="139"/>
      <c r="Z26" s="140"/>
      <c r="AA26" s="141"/>
      <c r="AB26" s="139"/>
      <c r="AC26" s="139"/>
      <c r="AD26" s="140"/>
      <c r="AE26" s="141"/>
      <c r="AF26" s="139"/>
      <c r="AG26" s="139"/>
      <c r="AH26" s="140"/>
      <c r="AI26" s="141"/>
      <c r="AJ26" s="140"/>
      <c r="AK26" s="140"/>
      <c r="AL26" s="140"/>
      <c r="AM26" s="137"/>
    </row>
    <row r="27" spans="1:40" s="138" customFormat="1" ht="32.1" customHeight="1">
      <c r="A27" s="137"/>
      <c r="B27" s="137"/>
      <c r="C27" s="137"/>
      <c r="D27" s="137"/>
      <c r="E27" s="135"/>
      <c r="F27" s="135"/>
      <c r="G27" s="137"/>
      <c r="H27" s="137"/>
      <c r="I27" s="137"/>
      <c r="J27" s="137"/>
      <c r="K27" s="137"/>
      <c r="L27" s="137"/>
      <c r="M27" s="137"/>
      <c r="N27" s="137"/>
      <c r="O27" s="137"/>
      <c r="P27" s="139"/>
      <c r="Q27" s="139"/>
      <c r="R27" s="140"/>
      <c r="S27" s="141"/>
      <c r="T27" s="139"/>
      <c r="U27" s="139"/>
      <c r="V27" s="140"/>
      <c r="W27" s="141"/>
      <c r="X27" s="139"/>
      <c r="Y27" s="139"/>
      <c r="Z27" s="140"/>
      <c r="AA27" s="141"/>
      <c r="AB27" s="139"/>
      <c r="AC27" s="139"/>
      <c r="AD27" s="140"/>
      <c r="AE27" s="141"/>
      <c r="AF27" s="139"/>
      <c r="AG27" s="139"/>
      <c r="AH27" s="140"/>
      <c r="AI27" s="141"/>
      <c r="AJ27" s="140"/>
      <c r="AK27" s="140"/>
      <c r="AL27" s="140"/>
      <c r="AM27" s="137"/>
    </row>
    <row r="28" spans="1:40" s="138" customFormat="1" ht="32.1" customHeight="1">
      <c r="A28" s="137"/>
      <c r="B28" s="137"/>
      <c r="C28" s="137"/>
      <c r="D28" s="137"/>
      <c r="E28" s="135"/>
      <c r="F28" s="135"/>
      <c r="G28" s="137"/>
      <c r="H28" s="137"/>
      <c r="I28" s="137"/>
      <c r="J28" s="137"/>
      <c r="K28" s="137"/>
      <c r="L28" s="137"/>
      <c r="M28" s="137"/>
      <c r="N28" s="137"/>
      <c r="O28" s="137"/>
      <c r="P28" s="139"/>
      <c r="Q28" s="139"/>
      <c r="R28" s="140"/>
      <c r="S28" s="141"/>
      <c r="T28" s="139"/>
      <c r="U28" s="139"/>
      <c r="V28" s="140"/>
      <c r="W28" s="141"/>
      <c r="X28" s="139"/>
      <c r="Y28" s="139"/>
      <c r="Z28" s="140"/>
      <c r="AA28" s="141"/>
      <c r="AB28" s="139"/>
      <c r="AC28" s="139"/>
      <c r="AD28" s="140"/>
      <c r="AE28" s="141"/>
      <c r="AF28" s="139"/>
      <c r="AG28" s="139"/>
      <c r="AH28" s="140"/>
      <c r="AI28" s="141"/>
      <c r="AJ28" s="140"/>
      <c r="AK28" s="140"/>
      <c r="AL28" s="140"/>
      <c r="AM28" s="137"/>
    </row>
    <row r="29" spans="1:40" s="138" customFormat="1" ht="32.1" customHeight="1">
      <c r="A29" s="137"/>
      <c r="B29" s="137"/>
      <c r="C29" s="137"/>
      <c r="D29" s="137"/>
      <c r="E29" s="135"/>
      <c r="F29" s="135"/>
      <c r="G29" s="137"/>
      <c r="H29" s="137"/>
      <c r="I29" s="137"/>
      <c r="J29" s="137"/>
      <c r="K29" s="137"/>
      <c r="L29" s="137"/>
      <c r="M29" s="137"/>
      <c r="N29" s="137"/>
      <c r="O29" s="137"/>
      <c r="P29" s="139"/>
      <c r="Q29" s="139"/>
      <c r="R29" s="140"/>
      <c r="S29" s="141"/>
      <c r="T29" s="139"/>
      <c r="U29" s="139"/>
      <c r="V29" s="140"/>
      <c r="W29" s="141"/>
      <c r="X29" s="139"/>
      <c r="Y29" s="139"/>
      <c r="Z29" s="140"/>
      <c r="AA29" s="141"/>
      <c r="AB29" s="139"/>
      <c r="AC29" s="139"/>
      <c r="AD29" s="140"/>
      <c r="AE29" s="141"/>
      <c r="AF29" s="139"/>
      <c r="AG29" s="139"/>
      <c r="AH29" s="140"/>
      <c r="AI29" s="141"/>
      <c r="AJ29" s="140"/>
      <c r="AK29" s="140"/>
      <c r="AL29" s="140"/>
      <c r="AM29" s="137"/>
    </row>
    <row r="30" spans="1:40" s="138" customFormat="1" ht="32.1" customHeight="1">
      <c r="A30" s="137"/>
      <c r="B30" s="137"/>
      <c r="C30" s="137"/>
      <c r="D30" s="137"/>
      <c r="E30" s="135"/>
      <c r="F30" s="135"/>
      <c r="G30" s="137"/>
      <c r="H30" s="137"/>
      <c r="I30" s="137"/>
      <c r="J30" s="137"/>
      <c r="K30" s="137"/>
      <c r="L30" s="137"/>
      <c r="M30" s="137"/>
      <c r="N30" s="137"/>
      <c r="O30" s="137"/>
      <c r="P30" s="139"/>
      <c r="Q30" s="139"/>
      <c r="R30" s="140"/>
      <c r="S30" s="141"/>
      <c r="T30" s="139"/>
      <c r="U30" s="139"/>
      <c r="V30" s="140"/>
      <c r="W30" s="141"/>
      <c r="X30" s="139"/>
      <c r="Y30" s="139"/>
      <c r="Z30" s="140"/>
      <c r="AA30" s="141"/>
      <c r="AB30" s="139"/>
      <c r="AC30" s="139"/>
      <c r="AD30" s="140"/>
      <c r="AE30" s="141"/>
      <c r="AF30" s="139"/>
      <c r="AG30" s="139"/>
      <c r="AH30" s="140"/>
      <c r="AI30" s="141"/>
      <c r="AJ30" s="140"/>
      <c r="AK30" s="140"/>
      <c r="AL30" s="140"/>
      <c r="AM30" s="137"/>
    </row>
    <row r="31" spans="1:40" s="138" customFormat="1" ht="32.1" customHeight="1">
      <c r="A31" s="137"/>
      <c r="B31" s="137"/>
      <c r="C31" s="137"/>
      <c r="D31" s="137"/>
      <c r="E31" s="135"/>
      <c r="F31" s="135"/>
      <c r="G31" s="137"/>
      <c r="H31" s="137"/>
      <c r="I31" s="137"/>
      <c r="J31" s="137"/>
      <c r="K31" s="137"/>
      <c r="L31" s="137"/>
      <c r="M31" s="137"/>
      <c r="N31" s="137"/>
      <c r="O31" s="137"/>
      <c r="P31" s="139"/>
      <c r="Q31" s="139"/>
      <c r="R31" s="140"/>
      <c r="S31" s="141"/>
      <c r="T31" s="139"/>
      <c r="U31" s="139"/>
      <c r="V31" s="140"/>
      <c r="W31" s="141"/>
      <c r="X31" s="139"/>
      <c r="Y31" s="139"/>
      <c r="Z31" s="140"/>
      <c r="AA31" s="141"/>
      <c r="AB31" s="139"/>
      <c r="AC31" s="139"/>
      <c r="AD31" s="140"/>
      <c r="AE31" s="141"/>
      <c r="AF31" s="139"/>
      <c r="AG31" s="139"/>
      <c r="AH31" s="140"/>
      <c r="AI31" s="141"/>
      <c r="AJ31" s="140"/>
      <c r="AK31" s="140"/>
      <c r="AL31" s="140"/>
      <c r="AM31" s="137"/>
    </row>
    <row r="32" spans="1:40" s="138" customFormat="1" ht="32.1" customHeight="1">
      <c r="A32" s="137"/>
      <c r="B32" s="137"/>
      <c r="C32" s="137"/>
      <c r="D32" s="137"/>
      <c r="E32" s="135"/>
      <c r="F32" s="135"/>
      <c r="G32" s="137"/>
      <c r="H32" s="137"/>
      <c r="I32" s="137"/>
      <c r="J32" s="137"/>
      <c r="K32" s="137"/>
      <c r="L32" s="137"/>
      <c r="M32" s="137"/>
      <c r="N32" s="137"/>
      <c r="O32" s="137"/>
      <c r="P32" s="139"/>
      <c r="Q32" s="139"/>
      <c r="R32" s="141"/>
      <c r="S32" s="141"/>
      <c r="T32" s="139"/>
      <c r="U32" s="139"/>
      <c r="V32" s="141"/>
      <c r="W32" s="141"/>
      <c r="X32" s="139"/>
      <c r="Y32" s="139"/>
      <c r="Z32" s="140"/>
      <c r="AA32" s="141"/>
      <c r="AB32" s="139"/>
      <c r="AC32" s="139"/>
      <c r="AD32" s="141"/>
      <c r="AE32" s="141"/>
      <c r="AF32" s="139"/>
      <c r="AG32" s="139"/>
      <c r="AH32" s="140"/>
      <c r="AI32" s="141"/>
      <c r="AJ32" s="140"/>
      <c r="AK32" s="140"/>
      <c r="AL32" s="140"/>
      <c r="AM32" s="137"/>
    </row>
  </sheetData>
  <mergeCells count="27">
    <mergeCell ref="AF8:AI8"/>
    <mergeCell ref="AJ8:AK8"/>
    <mergeCell ref="AL8:AL9"/>
    <mergeCell ref="AM8:AM9"/>
    <mergeCell ref="G23:K23"/>
    <mergeCell ref="N8:N9"/>
    <mergeCell ref="O8:O9"/>
    <mergeCell ref="P8:S8"/>
    <mergeCell ref="T8:W8"/>
    <mergeCell ref="X8:AA8"/>
    <mergeCell ref="AB8:AE8"/>
    <mergeCell ref="H8:H9"/>
    <mergeCell ref="I8:I9"/>
    <mergeCell ref="J8:J9"/>
    <mergeCell ref="K8:K9"/>
    <mergeCell ref="L8:L9"/>
    <mergeCell ref="M8:M9"/>
    <mergeCell ref="A1:AM1"/>
    <mergeCell ref="A2:AL2"/>
    <mergeCell ref="A3:AM3"/>
    <mergeCell ref="A7:K7"/>
    <mergeCell ref="A8:A9"/>
    <mergeCell ref="B8:B9"/>
    <mergeCell ref="C8:C9"/>
    <mergeCell ref="D8:E9"/>
    <mergeCell ref="F8:F9"/>
    <mergeCell ref="G8:G9"/>
  </mergeCells>
  <hyperlinks>
    <hyperlink ref="E12" r:id="rId1" tooltip="KRAVTSOVA, Anastasia" display="https://data.fei.org/Person/Performance.aspx?p=B3391BE002F5724FF8559163B3EF03B6"/>
  </hyperlinks>
  <printOptions horizontalCentered="1"/>
  <pageMargins left="0" right="0" top="0.39370078740157483" bottom="0" header="0" footer="0"/>
  <pageSetup paperSize="9" scale="48" orientation="landscape" horizontalDpi="300" verticalDpi="300" r:id="rId2"/>
  <headerFooter>
    <oddHeader>&amp;L&amp;G&amp;C&amp;G&amp;R&amp;G</oddHeader>
    <oddFooter>&amp;C&amp;G</oddFoot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70C0"/>
  </sheetPr>
  <dimension ref="A1:AZ37"/>
  <sheetViews>
    <sheetView view="pageBreakPreview" zoomScale="65" zoomScaleSheetLayoutView="65" workbookViewId="0">
      <selection activeCell="U43" sqref="U43"/>
    </sheetView>
  </sheetViews>
  <sheetFormatPr defaultRowHeight="12.75"/>
  <cols>
    <col min="1" max="2" width="4.5703125" style="5" customWidth="1"/>
    <col min="3" max="3" width="6.140625" style="5" hidden="1" customWidth="1"/>
    <col min="4" max="4" width="13.28515625" style="5" customWidth="1"/>
    <col min="5" max="5" width="22" style="5" customWidth="1"/>
    <col min="6" max="6" width="2.5703125" style="5" hidden="1" customWidth="1"/>
    <col min="7" max="7" width="5.140625" style="5" customWidth="1"/>
    <col min="8" max="8" width="23.140625" style="5" customWidth="1"/>
    <col min="9" max="9" width="8.28515625" style="5" hidden="1" customWidth="1"/>
    <col min="10" max="10" width="17.5703125" style="5" hidden="1" customWidth="1"/>
    <col min="11" max="11" width="10.140625" style="5" customWidth="1"/>
    <col min="12" max="12" width="10.7109375" style="5" customWidth="1"/>
    <col min="13" max="13" width="8.28515625" style="5" customWidth="1"/>
    <col min="14" max="14" width="9.28515625" style="5" customWidth="1"/>
    <col min="15" max="15" width="14.5703125" style="5" customWidth="1"/>
    <col min="16" max="16" width="6.5703125" style="5" customWidth="1"/>
    <col min="17" max="17" width="9.5703125" style="5" customWidth="1"/>
    <col min="18" max="18" width="3.7109375" style="5" customWidth="1"/>
    <col min="19" max="19" width="6.5703125" style="5" customWidth="1"/>
    <col min="20" max="20" width="9.7109375" style="5" customWidth="1"/>
    <col min="21" max="21" width="3.7109375" style="5" customWidth="1"/>
    <col min="22" max="22" width="7" style="5" customWidth="1"/>
    <col min="23" max="23" width="10.140625" style="5" customWidth="1"/>
    <col min="24" max="24" width="3.85546875" style="5" customWidth="1"/>
    <col min="25" max="25" width="6.5703125" style="5" customWidth="1"/>
    <col min="26" max="26" width="10.28515625" style="5" customWidth="1"/>
    <col min="27" max="27" width="3.85546875" style="5" customWidth="1"/>
    <col min="28" max="28" width="6.5703125" style="5" customWidth="1"/>
    <col min="29" max="29" width="10" style="5" customWidth="1"/>
    <col min="30" max="30" width="3.7109375" style="5" customWidth="1"/>
    <col min="31" max="31" width="4.42578125" style="5" customWidth="1"/>
    <col min="32" max="32" width="2.85546875" style="5" customWidth="1"/>
    <col min="33" max="33" width="5.140625" style="5" customWidth="1"/>
    <col min="34" max="34" width="8.85546875" style="5" customWidth="1"/>
    <col min="35" max="35" width="10.5703125" style="5" customWidth="1"/>
    <col min="36" max="36" width="7.42578125" style="5" customWidth="1"/>
    <col min="37" max="37" width="28.28515625" style="2" customWidth="1"/>
    <col min="38" max="38" width="11" style="2" customWidth="1"/>
    <col min="40" max="40" width="9.85546875" bestFit="1" customWidth="1"/>
  </cols>
  <sheetData>
    <row r="1" spans="1:52" ht="38.25" customHeight="1">
      <c r="A1" s="157" t="s">
        <v>447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"/>
      <c r="AM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4"/>
    </row>
    <row r="3" spans="1:52" s="7" customFormat="1" ht="24" customHeight="1">
      <c r="A3" s="159" t="s">
        <v>448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6"/>
    </row>
    <row r="4" spans="1:52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K4" s="4"/>
    </row>
    <row r="5" spans="1:52" s="16" customFormat="1" ht="20.25" customHeight="1">
      <c r="A5" s="15"/>
      <c r="E5" s="9"/>
      <c r="F5" s="9"/>
      <c r="G5" s="58" t="s">
        <v>74</v>
      </c>
      <c r="H5" s="18" t="s">
        <v>6</v>
      </c>
      <c r="I5" s="60"/>
      <c r="K5" s="58"/>
      <c r="L5" s="20" t="s">
        <v>449</v>
      </c>
      <c r="M5" s="142" t="s">
        <v>424</v>
      </c>
      <c r="N5" s="24"/>
      <c r="O5" s="24"/>
      <c r="P5" s="24"/>
      <c r="Q5" s="24"/>
      <c r="R5" s="24"/>
      <c r="S5" s="19"/>
      <c r="T5" s="19"/>
      <c r="U5" s="19"/>
      <c r="V5" s="19"/>
      <c r="Y5" s="19"/>
      <c r="AB5" s="19"/>
      <c r="AC5" s="19"/>
      <c r="AD5" s="19"/>
      <c r="AK5" s="21"/>
    </row>
    <row r="6" spans="1:52" s="16" customFormat="1" ht="20.25" customHeight="1">
      <c r="G6" s="58" t="s">
        <v>4</v>
      </c>
      <c r="H6" s="142" t="s">
        <v>75</v>
      </c>
      <c r="I6" s="60"/>
      <c r="K6" s="63"/>
      <c r="L6" s="20" t="s">
        <v>7</v>
      </c>
      <c r="M6" s="142" t="s">
        <v>146</v>
      </c>
      <c r="N6" s="58"/>
      <c r="O6" s="24"/>
      <c r="P6" s="24"/>
      <c r="Q6" s="24"/>
      <c r="R6" s="24"/>
      <c r="S6" s="24"/>
      <c r="T6" s="24"/>
      <c r="U6" s="19"/>
      <c r="V6" s="19"/>
      <c r="Y6" s="19"/>
      <c r="AB6" s="19"/>
      <c r="AC6" s="19"/>
      <c r="AD6" s="19"/>
      <c r="AK6" s="4"/>
    </row>
    <row r="7" spans="1:52" s="16" customFormat="1" ht="20.25" customHeight="1">
      <c r="G7" s="22" t="s">
        <v>5</v>
      </c>
      <c r="H7" s="144" t="s">
        <v>224</v>
      </c>
      <c r="K7" s="63"/>
      <c r="L7" s="60"/>
      <c r="M7" s="58"/>
      <c r="N7" s="58"/>
      <c r="O7" s="19"/>
      <c r="P7" s="19"/>
      <c r="Q7" s="19"/>
      <c r="R7" s="19"/>
      <c r="S7" s="19"/>
      <c r="T7" s="19"/>
      <c r="U7" s="19"/>
      <c r="V7" s="19"/>
      <c r="Y7" s="19"/>
      <c r="AB7" s="19"/>
      <c r="AC7" s="19"/>
      <c r="AD7" s="19"/>
      <c r="AK7" s="21"/>
    </row>
    <row r="8" spans="1:52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27"/>
      <c r="Z8" s="27"/>
      <c r="AB8" s="27"/>
      <c r="AC8" s="27"/>
      <c r="AD8" s="27"/>
      <c r="AE8" s="31"/>
      <c r="AF8" s="31"/>
      <c r="AG8" s="31"/>
      <c r="AH8" s="31"/>
      <c r="AJ8" s="32" t="s">
        <v>436</v>
      </c>
      <c r="AK8" s="33"/>
      <c r="AL8" s="43"/>
    </row>
    <row r="9" spans="1:52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219" t="s">
        <v>76</v>
      </c>
      <c r="Q9" s="219"/>
      <c r="R9" s="219"/>
      <c r="S9" s="219" t="s">
        <v>23</v>
      </c>
      <c r="T9" s="219"/>
      <c r="U9" s="219"/>
      <c r="V9" s="220" t="s">
        <v>77</v>
      </c>
      <c r="W9" s="220"/>
      <c r="X9" s="220"/>
      <c r="Y9" s="219" t="s">
        <v>427</v>
      </c>
      <c r="Z9" s="219"/>
      <c r="AA9" s="219"/>
      <c r="AB9" s="219" t="s">
        <v>25</v>
      </c>
      <c r="AC9" s="219"/>
      <c r="AD9" s="219"/>
      <c r="AE9" s="180" t="s">
        <v>26</v>
      </c>
      <c r="AF9" s="180" t="s">
        <v>27</v>
      </c>
      <c r="AG9" s="180" t="s">
        <v>28</v>
      </c>
      <c r="AH9" s="182" t="s">
        <v>29</v>
      </c>
      <c r="AI9" s="182" t="s">
        <v>30</v>
      </c>
      <c r="AJ9" s="182" t="s">
        <v>31</v>
      </c>
      <c r="AK9" s="4"/>
      <c r="AL9" s="23"/>
    </row>
    <row r="10" spans="1:52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35" t="s">
        <v>32</v>
      </c>
      <c r="Z10" s="35" t="s">
        <v>33</v>
      </c>
      <c r="AA10" s="36" t="s">
        <v>10</v>
      </c>
      <c r="AB10" s="35" t="s">
        <v>32</v>
      </c>
      <c r="AC10" s="35" t="s">
        <v>33</v>
      </c>
      <c r="AD10" s="36" t="s">
        <v>10</v>
      </c>
      <c r="AE10" s="181"/>
      <c r="AF10" s="181"/>
      <c r="AG10" s="181"/>
      <c r="AH10" s="182"/>
      <c r="AI10" s="182"/>
      <c r="AJ10" s="182"/>
      <c r="AK10" s="4"/>
      <c r="AL10" s="23"/>
    </row>
    <row r="11" spans="1:52" s="47" customFormat="1" ht="54" customHeight="1">
      <c r="A11" s="145">
        <f t="shared" ref="A11:A33" si="0">RANK(AI11,AI$11:AI$34,0)</f>
        <v>1</v>
      </c>
      <c r="B11" s="34">
        <v>60</v>
      </c>
      <c r="C11" s="106" t="s">
        <v>450</v>
      </c>
      <c r="D11" s="56" t="s">
        <v>451</v>
      </c>
      <c r="E11" s="56" t="s">
        <v>452</v>
      </c>
      <c r="F11" s="34">
        <v>10029509</v>
      </c>
      <c r="G11" s="34" t="s">
        <v>35</v>
      </c>
      <c r="H11" s="74" t="s">
        <v>453</v>
      </c>
      <c r="I11" s="35" t="s">
        <v>454</v>
      </c>
      <c r="J11" s="68" t="s">
        <v>455</v>
      </c>
      <c r="K11" s="57" t="s">
        <v>82</v>
      </c>
      <c r="L11" s="57" t="s">
        <v>62</v>
      </c>
      <c r="M11" s="57" t="s">
        <v>90</v>
      </c>
      <c r="N11" s="57" t="s">
        <v>84</v>
      </c>
      <c r="O11" s="57" t="s">
        <v>456</v>
      </c>
      <c r="P11" s="40">
        <v>312</v>
      </c>
      <c r="Q11" s="146">
        <f t="shared" ref="Q11:Q33" si="1">ROUND(P11/4.6-IF($AE11=1,2,IF($AE11=2,0,0)),3)</f>
        <v>67.825999999999993</v>
      </c>
      <c r="R11" s="42">
        <f t="shared" ref="R11:R33" si="2">RANK(Q11,Q$11:Q$34,0)</f>
        <v>4</v>
      </c>
      <c r="S11" s="40">
        <v>322</v>
      </c>
      <c r="T11" s="146">
        <f t="shared" ref="T11:T33" si="3">ROUND(S11/4.6-IF($AE11=1,2,IF($AE11=2,0,0)),3)</f>
        <v>70</v>
      </c>
      <c r="U11" s="42">
        <f t="shared" ref="U11:U33" si="4">RANK(T11,T$11:T$34,0)</f>
        <v>1</v>
      </c>
      <c r="V11" s="40">
        <v>328</v>
      </c>
      <c r="W11" s="146">
        <f t="shared" ref="W11:W33" si="5">ROUND(V11/4.6-IF($AE11=1,2,IF($AE11=2,0,0)),3)</f>
        <v>71.304000000000002</v>
      </c>
      <c r="X11" s="42">
        <f t="shared" ref="X11:X33" si="6">RANK(W11,W$11:W$34,0)</f>
        <v>1</v>
      </c>
      <c r="Y11" s="40">
        <v>318.5</v>
      </c>
      <c r="Z11" s="146">
        <f t="shared" ref="Z11:Z33" si="7">ROUND(Y11/4.6-IF($AE11=1,2,IF($AE11=2,0,0)),3)</f>
        <v>69.239000000000004</v>
      </c>
      <c r="AA11" s="42">
        <f t="shared" ref="AA11:AA33" si="8">RANK(Z11,Z$11:Z$34,0)</f>
        <v>1</v>
      </c>
      <c r="AB11" s="40">
        <v>317.5</v>
      </c>
      <c r="AC11" s="146">
        <f t="shared" ref="AC11:AC33" si="9">ROUND(AB11/4.6-IF($AE11=1,2,IF($AE11=2,0,0)),3)</f>
        <v>69.022000000000006</v>
      </c>
      <c r="AD11" s="42">
        <f t="shared" ref="AD11:AD33" si="10">RANK(AC11,AC$11:AC$34,0)</f>
        <v>2</v>
      </c>
      <c r="AE11" s="43"/>
      <c r="AF11" s="43"/>
      <c r="AG11" s="43"/>
      <c r="AH11" s="44">
        <f t="shared" ref="AH11:AH33" si="11">S11+V11+AB11+P11+Y11</f>
        <v>1598</v>
      </c>
      <c r="AI11" s="146">
        <f t="shared" ref="AI11:AI33" si="12">ROUND(((Q11+T11+W11+Z11+AC11)/5),3)</f>
        <v>69.477999999999994</v>
      </c>
      <c r="AJ11" s="43">
        <v>320</v>
      </c>
      <c r="AK11" s="39"/>
      <c r="AL11" s="67"/>
    </row>
    <row r="12" spans="1:52" s="47" customFormat="1" ht="54" customHeight="1">
      <c r="A12" s="145">
        <f t="shared" si="0"/>
        <v>2</v>
      </c>
      <c r="B12" s="34">
        <v>69</v>
      </c>
      <c r="C12" s="106" t="s">
        <v>450</v>
      </c>
      <c r="D12" s="56" t="s">
        <v>374</v>
      </c>
      <c r="E12" s="56" t="s">
        <v>457</v>
      </c>
      <c r="F12" s="34">
        <v>10099281</v>
      </c>
      <c r="G12" s="34" t="s">
        <v>35</v>
      </c>
      <c r="H12" s="74" t="s">
        <v>458</v>
      </c>
      <c r="I12" s="35" t="s">
        <v>459</v>
      </c>
      <c r="J12" s="68" t="s">
        <v>460</v>
      </c>
      <c r="K12" s="57" t="s">
        <v>249</v>
      </c>
      <c r="L12" s="57" t="s">
        <v>250</v>
      </c>
      <c r="M12" s="57" t="s">
        <v>393</v>
      </c>
      <c r="N12" s="69" t="s">
        <v>461</v>
      </c>
      <c r="O12" s="57" t="s">
        <v>462</v>
      </c>
      <c r="P12" s="40">
        <v>317.5</v>
      </c>
      <c r="Q12" s="146">
        <f t="shared" si="1"/>
        <v>69.022000000000006</v>
      </c>
      <c r="R12" s="42">
        <f t="shared" si="2"/>
        <v>1</v>
      </c>
      <c r="S12" s="40">
        <v>319</v>
      </c>
      <c r="T12" s="146">
        <f t="shared" si="3"/>
        <v>69.347999999999999</v>
      </c>
      <c r="U12" s="42">
        <f t="shared" si="4"/>
        <v>3</v>
      </c>
      <c r="V12" s="40">
        <v>306</v>
      </c>
      <c r="W12" s="146">
        <f t="shared" si="5"/>
        <v>66.522000000000006</v>
      </c>
      <c r="X12" s="42">
        <f t="shared" si="6"/>
        <v>7</v>
      </c>
      <c r="Y12" s="40">
        <v>316</v>
      </c>
      <c r="Z12" s="146">
        <f t="shared" si="7"/>
        <v>68.695999999999998</v>
      </c>
      <c r="AA12" s="42">
        <f t="shared" si="8"/>
        <v>2</v>
      </c>
      <c r="AB12" s="40">
        <v>328</v>
      </c>
      <c r="AC12" s="146">
        <f t="shared" si="9"/>
        <v>71.304000000000002</v>
      </c>
      <c r="AD12" s="42">
        <f t="shared" si="10"/>
        <v>1</v>
      </c>
      <c r="AE12" s="43"/>
      <c r="AF12" s="43"/>
      <c r="AG12" s="43"/>
      <c r="AH12" s="44">
        <f t="shared" si="11"/>
        <v>1586.5</v>
      </c>
      <c r="AI12" s="146">
        <f t="shared" si="12"/>
        <v>68.977999999999994</v>
      </c>
      <c r="AJ12" s="43">
        <v>220</v>
      </c>
      <c r="AK12" s="39"/>
      <c r="AL12" s="67"/>
      <c r="AM12" s="91"/>
    </row>
    <row r="13" spans="1:52" s="47" customFormat="1" ht="54" customHeight="1">
      <c r="A13" s="145">
        <f t="shared" si="0"/>
        <v>3</v>
      </c>
      <c r="B13" s="34">
        <v>57</v>
      </c>
      <c r="C13" s="106" t="s">
        <v>450</v>
      </c>
      <c r="D13" s="56" t="s">
        <v>463</v>
      </c>
      <c r="E13" s="74" t="s">
        <v>464</v>
      </c>
      <c r="F13" s="34">
        <v>10078648</v>
      </c>
      <c r="G13" s="34" t="s">
        <v>35</v>
      </c>
      <c r="H13" s="74" t="s">
        <v>465</v>
      </c>
      <c r="I13" s="35" t="s">
        <v>466</v>
      </c>
      <c r="J13" s="68" t="s">
        <v>467</v>
      </c>
      <c r="K13" s="57" t="s">
        <v>468</v>
      </c>
      <c r="L13" s="57" t="s">
        <v>115</v>
      </c>
      <c r="M13" s="57" t="s">
        <v>63</v>
      </c>
      <c r="N13" s="57" t="s">
        <v>469</v>
      </c>
      <c r="O13" s="57" t="s">
        <v>470</v>
      </c>
      <c r="P13" s="40">
        <v>314.5</v>
      </c>
      <c r="Q13" s="146">
        <f t="shared" si="1"/>
        <v>68.37</v>
      </c>
      <c r="R13" s="42">
        <f t="shared" si="2"/>
        <v>2</v>
      </c>
      <c r="S13" s="40">
        <v>309</v>
      </c>
      <c r="T13" s="146">
        <f t="shared" si="3"/>
        <v>67.174000000000007</v>
      </c>
      <c r="U13" s="42">
        <f t="shared" si="4"/>
        <v>8</v>
      </c>
      <c r="V13" s="40">
        <v>317.5</v>
      </c>
      <c r="W13" s="146">
        <f t="shared" si="5"/>
        <v>69.022000000000006</v>
      </c>
      <c r="X13" s="42">
        <f t="shared" si="6"/>
        <v>3</v>
      </c>
      <c r="Y13" s="40">
        <v>311.5</v>
      </c>
      <c r="Z13" s="146">
        <f t="shared" si="7"/>
        <v>67.716999999999999</v>
      </c>
      <c r="AA13" s="42">
        <f t="shared" si="8"/>
        <v>4</v>
      </c>
      <c r="AB13" s="40">
        <v>311.5</v>
      </c>
      <c r="AC13" s="146">
        <f t="shared" si="9"/>
        <v>67.716999999999999</v>
      </c>
      <c r="AD13" s="42">
        <f t="shared" si="10"/>
        <v>6</v>
      </c>
      <c r="AE13" s="43"/>
      <c r="AF13" s="43"/>
      <c r="AG13" s="43"/>
      <c r="AH13" s="44">
        <f t="shared" si="11"/>
        <v>1564</v>
      </c>
      <c r="AI13" s="146">
        <f t="shared" si="12"/>
        <v>68</v>
      </c>
      <c r="AJ13" s="43">
        <v>170</v>
      </c>
      <c r="AK13" s="39"/>
      <c r="AL13" s="67"/>
    </row>
    <row r="14" spans="1:52" s="47" customFormat="1" ht="54" customHeight="1">
      <c r="A14" s="145">
        <f t="shared" si="0"/>
        <v>4</v>
      </c>
      <c r="B14" s="34">
        <v>70</v>
      </c>
      <c r="C14" s="38" t="s">
        <v>471</v>
      </c>
      <c r="D14" s="56" t="s">
        <v>472</v>
      </c>
      <c r="E14" s="74" t="s">
        <v>473</v>
      </c>
      <c r="F14" s="34">
        <v>10078997</v>
      </c>
      <c r="G14" s="34" t="s">
        <v>35</v>
      </c>
      <c r="H14" s="74" t="s">
        <v>474</v>
      </c>
      <c r="I14" s="35" t="s">
        <v>475</v>
      </c>
      <c r="J14" s="68" t="s">
        <v>476</v>
      </c>
      <c r="K14" s="57" t="s">
        <v>477</v>
      </c>
      <c r="L14" s="57" t="s">
        <v>191</v>
      </c>
      <c r="M14" s="57" t="s">
        <v>478</v>
      </c>
      <c r="N14" s="57" t="s">
        <v>469</v>
      </c>
      <c r="O14" s="57" t="s">
        <v>479</v>
      </c>
      <c r="P14" s="40">
        <v>313.5</v>
      </c>
      <c r="Q14" s="146">
        <f t="shared" si="1"/>
        <v>68.152000000000001</v>
      </c>
      <c r="R14" s="42">
        <f t="shared" si="2"/>
        <v>3</v>
      </c>
      <c r="S14" s="40">
        <v>312.5</v>
      </c>
      <c r="T14" s="146">
        <f t="shared" si="3"/>
        <v>67.935000000000002</v>
      </c>
      <c r="U14" s="42">
        <f t="shared" si="4"/>
        <v>6</v>
      </c>
      <c r="V14" s="40">
        <v>315.5</v>
      </c>
      <c r="W14" s="146">
        <f t="shared" si="5"/>
        <v>68.587000000000003</v>
      </c>
      <c r="X14" s="42">
        <f t="shared" si="6"/>
        <v>4</v>
      </c>
      <c r="Y14" s="40">
        <v>310</v>
      </c>
      <c r="Z14" s="146">
        <f t="shared" si="7"/>
        <v>67.391000000000005</v>
      </c>
      <c r="AA14" s="42">
        <f t="shared" si="8"/>
        <v>5</v>
      </c>
      <c r="AB14" s="40">
        <v>311.5</v>
      </c>
      <c r="AC14" s="146">
        <f t="shared" si="9"/>
        <v>67.716999999999999</v>
      </c>
      <c r="AD14" s="42">
        <f t="shared" si="10"/>
        <v>6</v>
      </c>
      <c r="AE14" s="43"/>
      <c r="AF14" s="43"/>
      <c r="AG14" s="43"/>
      <c r="AH14" s="44">
        <f t="shared" si="11"/>
        <v>1563</v>
      </c>
      <c r="AI14" s="146">
        <f t="shared" si="12"/>
        <v>67.956000000000003</v>
      </c>
      <c r="AJ14" s="43">
        <v>120</v>
      </c>
      <c r="AK14" s="39"/>
      <c r="AL14" s="67"/>
    </row>
    <row r="15" spans="1:52" s="47" customFormat="1" ht="54" customHeight="1">
      <c r="A15" s="145">
        <f t="shared" si="0"/>
        <v>5</v>
      </c>
      <c r="B15" s="34">
        <v>68</v>
      </c>
      <c r="C15" s="106" t="s">
        <v>450</v>
      </c>
      <c r="D15" s="56" t="s">
        <v>480</v>
      </c>
      <c r="E15" s="74" t="s">
        <v>481</v>
      </c>
      <c r="F15" s="34" t="s">
        <v>482</v>
      </c>
      <c r="G15" s="34" t="s">
        <v>35</v>
      </c>
      <c r="H15" s="74" t="s">
        <v>483</v>
      </c>
      <c r="I15" s="35" t="s">
        <v>484</v>
      </c>
      <c r="J15" s="68" t="s">
        <v>485</v>
      </c>
      <c r="K15" s="57" t="s">
        <v>86</v>
      </c>
      <c r="L15" s="57" t="s">
        <v>36</v>
      </c>
      <c r="M15" s="57" t="s">
        <v>155</v>
      </c>
      <c r="N15" s="57" t="s">
        <v>486</v>
      </c>
      <c r="O15" s="57" t="s">
        <v>487</v>
      </c>
      <c r="P15" s="40">
        <v>312</v>
      </c>
      <c r="Q15" s="146">
        <f t="shared" si="1"/>
        <v>67.825999999999993</v>
      </c>
      <c r="R15" s="42">
        <f t="shared" si="2"/>
        <v>4</v>
      </c>
      <c r="S15" s="40">
        <v>314.5</v>
      </c>
      <c r="T15" s="146">
        <f t="shared" si="3"/>
        <v>68.37</v>
      </c>
      <c r="U15" s="42">
        <f t="shared" si="4"/>
        <v>4</v>
      </c>
      <c r="V15" s="40">
        <v>311</v>
      </c>
      <c r="W15" s="146">
        <f t="shared" si="5"/>
        <v>67.608999999999995</v>
      </c>
      <c r="X15" s="42">
        <f t="shared" si="6"/>
        <v>5</v>
      </c>
      <c r="Y15" s="40">
        <v>303</v>
      </c>
      <c r="Z15" s="146">
        <f t="shared" si="7"/>
        <v>65.87</v>
      </c>
      <c r="AA15" s="42">
        <f t="shared" si="8"/>
        <v>10</v>
      </c>
      <c r="AB15" s="40">
        <v>314</v>
      </c>
      <c r="AC15" s="146">
        <f t="shared" si="9"/>
        <v>68.260999999999996</v>
      </c>
      <c r="AD15" s="42">
        <f t="shared" si="10"/>
        <v>4</v>
      </c>
      <c r="AE15" s="43"/>
      <c r="AF15" s="43"/>
      <c r="AG15" s="43"/>
      <c r="AH15" s="44">
        <f t="shared" si="11"/>
        <v>1554.5</v>
      </c>
      <c r="AI15" s="146">
        <f t="shared" si="12"/>
        <v>67.587000000000003</v>
      </c>
      <c r="AJ15" s="43">
        <v>100</v>
      </c>
      <c r="AK15" s="39"/>
      <c r="AL15" s="67"/>
    </row>
    <row r="16" spans="1:52" s="47" customFormat="1" ht="54" customHeight="1">
      <c r="A16" s="145">
        <f t="shared" si="0"/>
        <v>6</v>
      </c>
      <c r="B16" s="34">
        <v>74</v>
      </c>
      <c r="C16" s="106" t="s">
        <v>471</v>
      </c>
      <c r="D16" s="82" t="s">
        <v>488</v>
      </c>
      <c r="E16" s="82" t="s">
        <v>489</v>
      </c>
      <c r="F16" s="35">
        <v>10026847</v>
      </c>
      <c r="G16" s="39" t="s">
        <v>58</v>
      </c>
      <c r="H16" s="74" t="s">
        <v>490</v>
      </c>
      <c r="I16" s="35" t="s">
        <v>491</v>
      </c>
      <c r="J16" s="68" t="s">
        <v>492</v>
      </c>
      <c r="K16" s="57" t="s">
        <v>89</v>
      </c>
      <c r="L16" s="69" t="s">
        <v>493</v>
      </c>
      <c r="M16" s="57" t="s">
        <v>494</v>
      </c>
      <c r="N16" s="57" t="s">
        <v>286</v>
      </c>
      <c r="O16" s="57" t="s">
        <v>495</v>
      </c>
      <c r="P16" s="40">
        <v>309</v>
      </c>
      <c r="Q16" s="146">
        <f t="shared" si="1"/>
        <v>67.174000000000007</v>
      </c>
      <c r="R16" s="42">
        <f t="shared" si="2"/>
        <v>6</v>
      </c>
      <c r="S16" s="40">
        <v>311</v>
      </c>
      <c r="T16" s="146">
        <f t="shared" si="3"/>
        <v>67.608999999999995</v>
      </c>
      <c r="U16" s="42">
        <f t="shared" si="4"/>
        <v>7</v>
      </c>
      <c r="V16" s="40">
        <v>308</v>
      </c>
      <c r="W16" s="146">
        <f t="shared" si="5"/>
        <v>66.956999999999994</v>
      </c>
      <c r="X16" s="42">
        <f t="shared" si="6"/>
        <v>6</v>
      </c>
      <c r="Y16" s="40">
        <v>309</v>
      </c>
      <c r="Z16" s="146">
        <f t="shared" si="7"/>
        <v>67.174000000000007</v>
      </c>
      <c r="AA16" s="42">
        <f t="shared" si="8"/>
        <v>6</v>
      </c>
      <c r="AB16" s="40">
        <v>316</v>
      </c>
      <c r="AC16" s="146">
        <f t="shared" si="9"/>
        <v>68.695999999999998</v>
      </c>
      <c r="AD16" s="42">
        <f t="shared" si="10"/>
        <v>3</v>
      </c>
      <c r="AE16" s="43"/>
      <c r="AF16" s="43"/>
      <c r="AG16" s="43"/>
      <c r="AH16" s="44">
        <f t="shared" si="11"/>
        <v>1553</v>
      </c>
      <c r="AI16" s="146">
        <f t="shared" si="12"/>
        <v>67.522000000000006</v>
      </c>
      <c r="AJ16" s="43">
        <v>70</v>
      </c>
      <c r="AK16" s="39"/>
      <c r="AL16" s="67"/>
      <c r="AM16" s="91"/>
    </row>
    <row r="17" spans="1:39" s="47" customFormat="1" ht="54" customHeight="1">
      <c r="A17" s="145">
        <f t="shared" si="0"/>
        <v>7</v>
      </c>
      <c r="B17" s="34">
        <v>64</v>
      </c>
      <c r="C17" s="38" t="s">
        <v>471</v>
      </c>
      <c r="D17" s="56" t="s">
        <v>198</v>
      </c>
      <c r="E17" s="56" t="s">
        <v>496</v>
      </c>
      <c r="F17" s="34">
        <v>10143742</v>
      </c>
      <c r="G17" s="34" t="s">
        <v>35</v>
      </c>
      <c r="H17" s="74" t="s">
        <v>497</v>
      </c>
      <c r="I17" s="35" t="s">
        <v>498</v>
      </c>
      <c r="J17" s="68" t="s">
        <v>499</v>
      </c>
      <c r="K17" s="57" t="s">
        <v>500</v>
      </c>
      <c r="L17" s="57" t="s">
        <v>62</v>
      </c>
      <c r="M17" s="57" t="s">
        <v>501</v>
      </c>
      <c r="N17" s="57" t="s">
        <v>367</v>
      </c>
      <c r="O17" s="57"/>
      <c r="P17" s="40">
        <v>298.5</v>
      </c>
      <c r="Q17" s="146">
        <f t="shared" si="1"/>
        <v>64.891000000000005</v>
      </c>
      <c r="R17" s="42">
        <f t="shared" si="2"/>
        <v>13</v>
      </c>
      <c r="S17" s="40">
        <v>320.5</v>
      </c>
      <c r="T17" s="146">
        <f t="shared" si="3"/>
        <v>69.674000000000007</v>
      </c>
      <c r="U17" s="42">
        <f t="shared" si="4"/>
        <v>2</v>
      </c>
      <c r="V17" s="40">
        <v>321</v>
      </c>
      <c r="W17" s="146">
        <f t="shared" si="5"/>
        <v>69.783000000000001</v>
      </c>
      <c r="X17" s="42">
        <f t="shared" si="6"/>
        <v>2</v>
      </c>
      <c r="Y17" s="40">
        <v>312</v>
      </c>
      <c r="Z17" s="146">
        <f t="shared" si="7"/>
        <v>67.825999999999993</v>
      </c>
      <c r="AA17" s="42">
        <f t="shared" si="8"/>
        <v>3</v>
      </c>
      <c r="AB17" s="40">
        <v>298.5</v>
      </c>
      <c r="AC17" s="146">
        <f t="shared" si="9"/>
        <v>64.891000000000005</v>
      </c>
      <c r="AD17" s="42">
        <f t="shared" si="10"/>
        <v>12</v>
      </c>
      <c r="AE17" s="43"/>
      <c r="AF17" s="43"/>
      <c r="AG17" s="43"/>
      <c r="AH17" s="44">
        <f t="shared" si="11"/>
        <v>1550.5</v>
      </c>
      <c r="AI17" s="146">
        <f t="shared" si="12"/>
        <v>67.412999999999997</v>
      </c>
      <c r="AJ17" s="43"/>
      <c r="AK17" s="39"/>
      <c r="AL17" s="67"/>
      <c r="AM17" s="91"/>
    </row>
    <row r="18" spans="1:39" s="47" customFormat="1" ht="54" customHeight="1">
      <c r="A18" s="145">
        <f t="shared" si="0"/>
        <v>8</v>
      </c>
      <c r="B18" s="34">
        <v>26</v>
      </c>
      <c r="C18" s="106" t="s">
        <v>471</v>
      </c>
      <c r="D18" s="56" t="s">
        <v>358</v>
      </c>
      <c r="E18" s="74" t="s">
        <v>428</v>
      </c>
      <c r="F18" s="35">
        <v>10039146</v>
      </c>
      <c r="G18" s="34" t="s">
        <v>58</v>
      </c>
      <c r="H18" s="74" t="s">
        <v>502</v>
      </c>
      <c r="I18" s="35" t="s">
        <v>503</v>
      </c>
      <c r="J18" s="68" t="s">
        <v>91</v>
      </c>
      <c r="K18" s="69" t="s">
        <v>504</v>
      </c>
      <c r="L18" s="70" t="s">
        <v>92</v>
      </c>
      <c r="M18" s="57" t="s">
        <v>64</v>
      </c>
      <c r="N18" s="69" t="s">
        <v>60</v>
      </c>
      <c r="O18" s="57" t="s">
        <v>505</v>
      </c>
      <c r="P18" s="40">
        <v>303</v>
      </c>
      <c r="Q18" s="146">
        <f t="shared" si="1"/>
        <v>65.87</v>
      </c>
      <c r="R18" s="42">
        <f t="shared" si="2"/>
        <v>8</v>
      </c>
      <c r="S18" s="40">
        <v>307.5</v>
      </c>
      <c r="T18" s="146">
        <f t="shared" si="3"/>
        <v>66.847999999999999</v>
      </c>
      <c r="U18" s="42">
        <f t="shared" si="4"/>
        <v>9</v>
      </c>
      <c r="V18" s="40">
        <v>303.5</v>
      </c>
      <c r="W18" s="146">
        <f t="shared" si="5"/>
        <v>65.977999999999994</v>
      </c>
      <c r="X18" s="42">
        <f t="shared" si="6"/>
        <v>8</v>
      </c>
      <c r="Y18" s="40">
        <v>303.5</v>
      </c>
      <c r="Z18" s="146">
        <f t="shared" si="7"/>
        <v>65.977999999999994</v>
      </c>
      <c r="AA18" s="42">
        <f t="shared" si="8"/>
        <v>9</v>
      </c>
      <c r="AB18" s="40">
        <v>313.5</v>
      </c>
      <c r="AC18" s="146">
        <f t="shared" si="9"/>
        <v>68.152000000000001</v>
      </c>
      <c r="AD18" s="42">
        <f t="shared" si="10"/>
        <v>5</v>
      </c>
      <c r="AE18" s="43"/>
      <c r="AF18" s="43"/>
      <c r="AG18" s="43"/>
      <c r="AH18" s="44">
        <f t="shared" si="11"/>
        <v>1531</v>
      </c>
      <c r="AI18" s="146">
        <f t="shared" si="12"/>
        <v>66.564999999999998</v>
      </c>
      <c r="AJ18" s="43"/>
      <c r="AK18" s="39"/>
      <c r="AL18" s="67"/>
    </row>
    <row r="19" spans="1:39" s="47" customFormat="1" ht="54" customHeight="1">
      <c r="A19" s="145">
        <f t="shared" si="0"/>
        <v>9</v>
      </c>
      <c r="B19" s="34">
        <v>65</v>
      </c>
      <c r="C19" s="106" t="s">
        <v>450</v>
      </c>
      <c r="D19" s="56" t="s">
        <v>198</v>
      </c>
      <c r="E19" s="56" t="s">
        <v>496</v>
      </c>
      <c r="F19" s="34">
        <v>10143742</v>
      </c>
      <c r="G19" s="34" t="s">
        <v>35</v>
      </c>
      <c r="H19" s="74" t="s">
        <v>506</v>
      </c>
      <c r="I19" s="35" t="s">
        <v>507</v>
      </c>
      <c r="J19" s="68" t="s">
        <v>499</v>
      </c>
      <c r="K19" s="57" t="s">
        <v>508</v>
      </c>
      <c r="L19" s="57" t="s">
        <v>191</v>
      </c>
      <c r="M19" s="57" t="s">
        <v>183</v>
      </c>
      <c r="N19" s="69" t="s">
        <v>509</v>
      </c>
      <c r="O19" s="57" t="s">
        <v>510</v>
      </c>
      <c r="P19" s="40">
        <v>287</v>
      </c>
      <c r="Q19" s="146">
        <f t="shared" si="1"/>
        <v>62.390999999999998</v>
      </c>
      <c r="R19" s="42">
        <f t="shared" si="2"/>
        <v>18</v>
      </c>
      <c r="S19" s="40">
        <v>313.5</v>
      </c>
      <c r="T19" s="146">
        <f t="shared" si="3"/>
        <v>68.152000000000001</v>
      </c>
      <c r="U19" s="42">
        <f t="shared" si="4"/>
        <v>5</v>
      </c>
      <c r="V19" s="40">
        <v>300.5</v>
      </c>
      <c r="W19" s="146">
        <f t="shared" si="5"/>
        <v>65.325999999999993</v>
      </c>
      <c r="X19" s="42">
        <f t="shared" si="6"/>
        <v>11</v>
      </c>
      <c r="Y19" s="40">
        <v>304</v>
      </c>
      <c r="Z19" s="146">
        <f t="shared" si="7"/>
        <v>66.087000000000003</v>
      </c>
      <c r="AA19" s="42">
        <f t="shared" si="8"/>
        <v>8</v>
      </c>
      <c r="AB19" s="40">
        <v>307.5</v>
      </c>
      <c r="AC19" s="146">
        <f t="shared" si="9"/>
        <v>66.847999999999999</v>
      </c>
      <c r="AD19" s="42">
        <f t="shared" si="10"/>
        <v>8</v>
      </c>
      <c r="AE19" s="43"/>
      <c r="AF19" s="43"/>
      <c r="AG19" s="43"/>
      <c r="AH19" s="44">
        <f t="shared" si="11"/>
        <v>1512.5</v>
      </c>
      <c r="AI19" s="146">
        <f t="shared" si="12"/>
        <v>65.760999999999996</v>
      </c>
      <c r="AJ19" s="43"/>
      <c r="AK19" s="39"/>
      <c r="AL19" s="65"/>
    </row>
    <row r="20" spans="1:39" s="47" customFormat="1" ht="54" customHeight="1">
      <c r="A20" s="145">
        <f t="shared" si="0"/>
        <v>10</v>
      </c>
      <c r="B20" s="34">
        <v>72</v>
      </c>
      <c r="C20" s="106" t="s">
        <v>471</v>
      </c>
      <c r="D20" s="56" t="s">
        <v>511</v>
      </c>
      <c r="E20" s="56" t="s">
        <v>512</v>
      </c>
      <c r="F20" s="35">
        <v>10067104</v>
      </c>
      <c r="G20" s="34" t="s">
        <v>58</v>
      </c>
      <c r="H20" s="74" t="s">
        <v>513</v>
      </c>
      <c r="I20" s="35" t="s">
        <v>514</v>
      </c>
      <c r="J20" s="147" t="s">
        <v>515</v>
      </c>
      <c r="K20" s="57" t="s">
        <v>41</v>
      </c>
      <c r="L20" s="69" t="s">
        <v>493</v>
      </c>
      <c r="M20" s="57" t="s">
        <v>516</v>
      </c>
      <c r="N20" s="69" t="s">
        <v>60</v>
      </c>
      <c r="O20" s="57" t="s">
        <v>517</v>
      </c>
      <c r="P20" s="40">
        <v>306</v>
      </c>
      <c r="Q20" s="146">
        <f t="shared" si="1"/>
        <v>66.522000000000006</v>
      </c>
      <c r="R20" s="42">
        <f t="shared" si="2"/>
        <v>7</v>
      </c>
      <c r="S20" s="40">
        <v>290.5</v>
      </c>
      <c r="T20" s="146">
        <f t="shared" si="3"/>
        <v>63.152000000000001</v>
      </c>
      <c r="U20" s="42">
        <f t="shared" si="4"/>
        <v>16</v>
      </c>
      <c r="V20" s="40">
        <v>291.5</v>
      </c>
      <c r="W20" s="146">
        <f t="shared" si="5"/>
        <v>63.37</v>
      </c>
      <c r="X20" s="42">
        <f t="shared" si="6"/>
        <v>13</v>
      </c>
      <c r="Y20" s="40">
        <v>306</v>
      </c>
      <c r="Z20" s="146">
        <f t="shared" si="7"/>
        <v>66.522000000000006</v>
      </c>
      <c r="AA20" s="42">
        <f t="shared" si="8"/>
        <v>7</v>
      </c>
      <c r="AB20" s="40">
        <v>302</v>
      </c>
      <c r="AC20" s="146">
        <f t="shared" si="9"/>
        <v>65.652000000000001</v>
      </c>
      <c r="AD20" s="42">
        <f t="shared" si="10"/>
        <v>10</v>
      </c>
      <c r="AE20" s="43"/>
      <c r="AF20" s="43"/>
      <c r="AG20" s="43"/>
      <c r="AH20" s="44">
        <f t="shared" si="11"/>
        <v>1496</v>
      </c>
      <c r="AI20" s="146">
        <f t="shared" si="12"/>
        <v>65.043999999999997</v>
      </c>
      <c r="AJ20" s="43"/>
      <c r="AK20" s="39"/>
      <c r="AL20" s="67"/>
      <c r="AM20" s="91"/>
    </row>
    <row r="21" spans="1:39" s="47" customFormat="1" ht="54" customHeight="1">
      <c r="A21" s="145">
        <f t="shared" si="0"/>
        <v>11</v>
      </c>
      <c r="B21" s="34">
        <v>30</v>
      </c>
      <c r="C21" s="106" t="s">
        <v>450</v>
      </c>
      <c r="D21" s="80" t="s">
        <v>518</v>
      </c>
      <c r="E21" s="80" t="s">
        <v>519</v>
      </c>
      <c r="F21" s="34">
        <v>10107348</v>
      </c>
      <c r="G21" s="39" t="s">
        <v>35</v>
      </c>
      <c r="H21" s="80" t="s">
        <v>520</v>
      </c>
      <c r="I21" s="35" t="s">
        <v>521</v>
      </c>
      <c r="J21" s="68" t="s">
        <v>239</v>
      </c>
      <c r="K21" s="57" t="s">
        <v>522</v>
      </c>
      <c r="L21" s="57" t="s">
        <v>62</v>
      </c>
      <c r="M21" s="57" t="s">
        <v>183</v>
      </c>
      <c r="N21" s="69" t="s">
        <v>304</v>
      </c>
      <c r="O21" s="70" t="s">
        <v>523</v>
      </c>
      <c r="P21" s="40">
        <v>292</v>
      </c>
      <c r="Q21" s="146">
        <f t="shared" si="1"/>
        <v>63.478000000000002</v>
      </c>
      <c r="R21" s="42">
        <f t="shared" si="2"/>
        <v>16</v>
      </c>
      <c r="S21" s="40">
        <v>306</v>
      </c>
      <c r="T21" s="146">
        <f t="shared" si="3"/>
        <v>66.522000000000006</v>
      </c>
      <c r="U21" s="42">
        <f t="shared" si="4"/>
        <v>10</v>
      </c>
      <c r="V21" s="40">
        <v>303</v>
      </c>
      <c r="W21" s="146">
        <f t="shared" si="5"/>
        <v>65.87</v>
      </c>
      <c r="X21" s="42">
        <f t="shared" si="6"/>
        <v>9</v>
      </c>
      <c r="Y21" s="40">
        <v>301</v>
      </c>
      <c r="Z21" s="146">
        <f t="shared" si="7"/>
        <v>65.435000000000002</v>
      </c>
      <c r="AA21" s="42">
        <f t="shared" si="8"/>
        <v>11</v>
      </c>
      <c r="AB21" s="40">
        <v>286</v>
      </c>
      <c r="AC21" s="146">
        <f t="shared" si="9"/>
        <v>62.173999999999999</v>
      </c>
      <c r="AD21" s="42">
        <f t="shared" si="10"/>
        <v>15</v>
      </c>
      <c r="AE21" s="43"/>
      <c r="AF21" s="43"/>
      <c r="AG21" s="43"/>
      <c r="AH21" s="44">
        <f t="shared" si="11"/>
        <v>1488</v>
      </c>
      <c r="AI21" s="146">
        <f t="shared" si="12"/>
        <v>64.695999999999998</v>
      </c>
      <c r="AJ21" s="43"/>
      <c r="AK21" s="39"/>
      <c r="AL21" s="67"/>
      <c r="AM21" s="91"/>
    </row>
    <row r="22" spans="1:39" s="47" customFormat="1" ht="54" customHeight="1">
      <c r="A22" s="145">
        <f t="shared" si="0"/>
        <v>12</v>
      </c>
      <c r="B22" s="34">
        <v>58</v>
      </c>
      <c r="C22" s="106" t="s">
        <v>450</v>
      </c>
      <c r="D22" s="56" t="s">
        <v>524</v>
      </c>
      <c r="E22" s="74" t="s">
        <v>397</v>
      </c>
      <c r="F22" s="34">
        <v>10115076</v>
      </c>
      <c r="G22" s="34" t="s">
        <v>35</v>
      </c>
      <c r="H22" s="74" t="s">
        <v>525</v>
      </c>
      <c r="I22" s="35" t="s">
        <v>526</v>
      </c>
      <c r="J22" s="68" t="s">
        <v>527</v>
      </c>
      <c r="K22" s="57" t="s">
        <v>528</v>
      </c>
      <c r="L22" s="57" t="s">
        <v>36</v>
      </c>
      <c r="M22" s="57" t="s">
        <v>529</v>
      </c>
      <c r="N22" s="57" t="s">
        <v>37</v>
      </c>
      <c r="O22" s="57" t="s">
        <v>530</v>
      </c>
      <c r="P22" s="40">
        <v>299</v>
      </c>
      <c r="Q22" s="146">
        <f t="shared" si="1"/>
        <v>65</v>
      </c>
      <c r="R22" s="42">
        <f t="shared" si="2"/>
        <v>11</v>
      </c>
      <c r="S22" s="40">
        <v>286</v>
      </c>
      <c r="T22" s="146">
        <f t="shared" si="3"/>
        <v>62.173999999999999</v>
      </c>
      <c r="U22" s="42">
        <f t="shared" si="4"/>
        <v>17</v>
      </c>
      <c r="V22" s="40">
        <v>301</v>
      </c>
      <c r="W22" s="146">
        <f t="shared" si="5"/>
        <v>65.435000000000002</v>
      </c>
      <c r="X22" s="42">
        <f t="shared" si="6"/>
        <v>10</v>
      </c>
      <c r="Y22" s="40">
        <v>283.5</v>
      </c>
      <c r="Z22" s="146">
        <f t="shared" si="7"/>
        <v>61.63</v>
      </c>
      <c r="AA22" s="42">
        <f t="shared" si="8"/>
        <v>18</v>
      </c>
      <c r="AB22" s="40">
        <v>303</v>
      </c>
      <c r="AC22" s="146">
        <f t="shared" si="9"/>
        <v>65.87</v>
      </c>
      <c r="AD22" s="42">
        <f t="shared" si="10"/>
        <v>9</v>
      </c>
      <c r="AE22" s="43"/>
      <c r="AF22" s="43"/>
      <c r="AG22" s="43"/>
      <c r="AH22" s="44">
        <f t="shared" si="11"/>
        <v>1472.5</v>
      </c>
      <c r="AI22" s="146">
        <f t="shared" si="12"/>
        <v>64.022000000000006</v>
      </c>
      <c r="AJ22" s="43"/>
      <c r="AK22" s="39"/>
      <c r="AL22" s="67"/>
    </row>
    <row r="23" spans="1:39" s="47" customFormat="1" ht="54" customHeight="1">
      <c r="A23" s="145">
        <f t="shared" si="0"/>
        <v>13</v>
      </c>
      <c r="B23" s="34">
        <v>73</v>
      </c>
      <c r="C23" s="106" t="s">
        <v>471</v>
      </c>
      <c r="D23" s="56" t="s">
        <v>511</v>
      </c>
      <c r="E23" s="56" t="s">
        <v>512</v>
      </c>
      <c r="F23" s="35">
        <v>10067104</v>
      </c>
      <c r="G23" s="34" t="s">
        <v>58</v>
      </c>
      <c r="H23" s="83" t="s">
        <v>531</v>
      </c>
      <c r="I23" s="148" t="s">
        <v>532</v>
      </c>
      <c r="J23" s="147" t="s">
        <v>515</v>
      </c>
      <c r="K23" s="57" t="s">
        <v>89</v>
      </c>
      <c r="L23" s="69" t="s">
        <v>493</v>
      </c>
      <c r="M23" s="57" t="s">
        <v>183</v>
      </c>
      <c r="N23" s="69" t="s">
        <v>60</v>
      </c>
      <c r="O23" s="70"/>
      <c r="P23" s="40">
        <v>300</v>
      </c>
      <c r="Q23" s="146">
        <f t="shared" si="1"/>
        <v>65.216999999999999</v>
      </c>
      <c r="R23" s="42">
        <f t="shared" si="2"/>
        <v>10</v>
      </c>
      <c r="S23" s="40">
        <v>299.5</v>
      </c>
      <c r="T23" s="146">
        <f t="shared" si="3"/>
        <v>65.108999999999995</v>
      </c>
      <c r="U23" s="42">
        <f t="shared" si="4"/>
        <v>11</v>
      </c>
      <c r="V23" s="40">
        <v>288.5</v>
      </c>
      <c r="W23" s="146">
        <f t="shared" si="5"/>
        <v>62.716999999999999</v>
      </c>
      <c r="X23" s="42">
        <f t="shared" si="6"/>
        <v>15</v>
      </c>
      <c r="Y23" s="40">
        <v>294</v>
      </c>
      <c r="Z23" s="146">
        <f t="shared" si="7"/>
        <v>63.912999999999997</v>
      </c>
      <c r="AA23" s="42">
        <f t="shared" si="8"/>
        <v>14</v>
      </c>
      <c r="AB23" s="40">
        <v>289.5</v>
      </c>
      <c r="AC23" s="146">
        <f t="shared" si="9"/>
        <v>62.935000000000002</v>
      </c>
      <c r="AD23" s="42">
        <f t="shared" si="10"/>
        <v>14</v>
      </c>
      <c r="AE23" s="43"/>
      <c r="AF23" s="43"/>
      <c r="AG23" s="43"/>
      <c r="AH23" s="44">
        <f t="shared" si="11"/>
        <v>1471.5</v>
      </c>
      <c r="AI23" s="146">
        <f t="shared" si="12"/>
        <v>63.978000000000002</v>
      </c>
      <c r="AJ23" s="43"/>
      <c r="AK23" s="39"/>
      <c r="AL23" s="67"/>
      <c r="AM23" s="91"/>
    </row>
    <row r="24" spans="1:39" s="47" customFormat="1" ht="54" customHeight="1">
      <c r="A24" s="145">
        <f t="shared" si="0"/>
        <v>14</v>
      </c>
      <c r="B24" s="34">
        <v>63</v>
      </c>
      <c r="C24" s="38" t="s">
        <v>471</v>
      </c>
      <c r="D24" s="56" t="s">
        <v>533</v>
      </c>
      <c r="E24" s="74" t="s">
        <v>534</v>
      </c>
      <c r="F24" s="34">
        <v>10003439</v>
      </c>
      <c r="G24" s="34" t="s">
        <v>35</v>
      </c>
      <c r="H24" s="74" t="s">
        <v>535</v>
      </c>
      <c r="I24" s="35" t="s">
        <v>536</v>
      </c>
      <c r="J24" s="68" t="s">
        <v>537</v>
      </c>
      <c r="K24" s="57" t="s">
        <v>538</v>
      </c>
      <c r="L24" s="69" t="s">
        <v>45</v>
      </c>
      <c r="M24" s="57" t="s">
        <v>83</v>
      </c>
      <c r="N24" s="69" t="s">
        <v>539</v>
      </c>
      <c r="O24" s="70" t="s">
        <v>540</v>
      </c>
      <c r="P24" s="40">
        <v>297</v>
      </c>
      <c r="Q24" s="146">
        <f t="shared" si="1"/>
        <v>64.564999999999998</v>
      </c>
      <c r="R24" s="42">
        <f t="shared" si="2"/>
        <v>14</v>
      </c>
      <c r="S24" s="40">
        <v>296.5</v>
      </c>
      <c r="T24" s="146">
        <f t="shared" si="3"/>
        <v>64.456999999999994</v>
      </c>
      <c r="U24" s="42">
        <f t="shared" si="4"/>
        <v>12</v>
      </c>
      <c r="V24" s="40">
        <v>295.5</v>
      </c>
      <c r="W24" s="146">
        <f t="shared" si="5"/>
        <v>64.239000000000004</v>
      </c>
      <c r="X24" s="42">
        <f t="shared" si="6"/>
        <v>12</v>
      </c>
      <c r="Y24" s="40">
        <v>297</v>
      </c>
      <c r="Z24" s="146">
        <f t="shared" si="7"/>
        <v>64.564999999999998</v>
      </c>
      <c r="AA24" s="42">
        <f t="shared" si="8"/>
        <v>13</v>
      </c>
      <c r="AB24" s="40">
        <v>280</v>
      </c>
      <c r="AC24" s="146">
        <f t="shared" si="9"/>
        <v>60.87</v>
      </c>
      <c r="AD24" s="42">
        <f t="shared" si="10"/>
        <v>19</v>
      </c>
      <c r="AE24" s="43"/>
      <c r="AF24" s="43"/>
      <c r="AG24" s="43"/>
      <c r="AH24" s="44">
        <f t="shared" si="11"/>
        <v>1466</v>
      </c>
      <c r="AI24" s="146">
        <f t="shared" si="12"/>
        <v>63.738999999999997</v>
      </c>
      <c r="AJ24" s="43"/>
      <c r="AK24" s="39"/>
      <c r="AL24" s="67"/>
      <c r="AM24" s="91"/>
    </row>
    <row r="25" spans="1:39" s="47" customFormat="1" ht="54" customHeight="1">
      <c r="A25" s="145">
        <f t="shared" si="0"/>
        <v>15</v>
      </c>
      <c r="B25" s="34">
        <v>71</v>
      </c>
      <c r="C25" s="106" t="s">
        <v>471</v>
      </c>
      <c r="D25" s="80" t="s">
        <v>541</v>
      </c>
      <c r="E25" s="80" t="s">
        <v>542</v>
      </c>
      <c r="F25" s="35">
        <v>10071599</v>
      </c>
      <c r="G25" s="39" t="s">
        <v>58</v>
      </c>
      <c r="H25" s="83" t="s">
        <v>543</v>
      </c>
      <c r="I25" s="148" t="s">
        <v>544</v>
      </c>
      <c r="J25" s="147" t="s">
        <v>545</v>
      </c>
      <c r="K25" s="57" t="s">
        <v>89</v>
      </c>
      <c r="L25" s="69" t="s">
        <v>62</v>
      </c>
      <c r="M25" s="57" t="s">
        <v>63</v>
      </c>
      <c r="N25" s="69" t="s">
        <v>60</v>
      </c>
      <c r="O25" s="70" t="s">
        <v>546</v>
      </c>
      <c r="P25" s="40">
        <v>289.5</v>
      </c>
      <c r="Q25" s="146">
        <f t="shared" si="1"/>
        <v>62.935000000000002</v>
      </c>
      <c r="R25" s="42">
        <f t="shared" si="2"/>
        <v>17</v>
      </c>
      <c r="S25" s="40">
        <v>291.5</v>
      </c>
      <c r="T25" s="146">
        <f t="shared" si="3"/>
        <v>63.37</v>
      </c>
      <c r="U25" s="42">
        <f t="shared" si="4"/>
        <v>15</v>
      </c>
      <c r="V25" s="40">
        <v>291</v>
      </c>
      <c r="W25" s="146">
        <f t="shared" si="5"/>
        <v>63.261000000000003</v>
      </c>
      <c r="X25" s="42">
        <f t="shared" si="6"/>
        <v>14</v>
      </c>
      <c r="Y25" s="40">
        <v>292</v>
      </c>
      <c r="Z25" s="146">
        <f t="shared" si="7"/>
        <v>63.478000000000002</v>
      </c>
      <c r="AA25" s="42">
        <f t="shared" si="8"/>
        <v>15</v>
      </c>
      <c r="AB25" s="40">
        <v>299</v>
      </c>
      <c r="AC25" s="146">
        <f t="shared" si="9"/>
        <v>65</v>
      </c>
      <c r="AD25" s="42">
        <f t="shared" si="10"/>
        <v>11</v>
      </c>
      <c r="AE25" s="43"/>
      <c r="AF25" s="43"/>
      <c r="AG25" s="43"/>
      <c r="AH25" s="44">
        <f t="shared" si="11"/>
        <v>1463</v>
      </c>
      <c r="AI25" s="146">
        <f t="shared" si="12"/>
        <v>63.609000000000002</v>
      </c>
      <c r="AJ25" s="43"/>
      <c r="AK25" s="39"/>
      <c r="AL25" s="67"/>
    </row>
    <row r="26" spans="1:39" s="47" customFormat="1" ht="54" customHeight="1">
      <c r="A26" s="145">
        <f t="shared" si="0"/>
        <v>16</v>
      </c>
      <c r="B26" s="34">
        <v>59</v>
      </c>
      <c r="C26" s="106" t="s">
        <v>450</v>
      </c>
      <c r="D26" s="80" t="s">
        <v>547</v>
      </c>
      <c r="E26" s="80" t="s">
        <v>548</v>
      </c>
      <c r="F26" s="34">
        <v>10061605</v>
      </c>
      <c r="G26" s="39" t="s">
        <v>35</v>
      </c>
      <c r="H26" s="83" t="s">
        <v>549</v>
      </c>
      <c r="I26" s="35" t="s">
        <v>550</v>
      </c>
      <c r="J26" s="68" t="s">
        <v>551</v>
      </c>
      <c r="K26" s="57" t="s">
        <v>552</v>
      </c>
      <c r="L26" s="57" t="s">
        <v>36</v>
      </c>
      <c r="M26" s="57" t="s">
        <v>42</v>
      </c>
      <c r="N26" s="57" t="s">
        <v>37</v>
      </c>
      <c r="O26" s="70" t="s">
        <v>553</v>
      </c>
      <c r="P26" s="40">
        <v>293.5</v>
      </c>
      <c r="Q26" s="146">
        <f t="shared" si="1"/>
        <v>63.804000000000002</v>
      </c>
      <c r="R26" s="42">
        <f t="shared" si="2"/>
        <v>15</v>
      </c>
      <c r="S26" s="40">
        <v>293</v>
      </c>
      <c r="T26" s="146">
        <f t="shared" si="3"/>
        <v>63.695999999999998</v>
      </c>
      <c r="U26" s="42">
        <f t="shared" si="4"/>
        <v>14</v>
      </c>
      <c r="V26" s="40">
        <v>288.5</v>
      </c>
      <c r="W26" s="146">
        <f t="shared" si="5"/>
        <v>62.716999999999999</v>
      </c>
      <c r="X26" s="42">
        <f t="shared" si="6"/>
        <v>15</v>
      </c>
      <c r="Y26" s="40">
        <v>298.5</v>
      </c>
      <c r="Z26" s="146">
        <f t="shared" si="7"/>
        <v>64.891000000000005</v>
      </c>
      <c r="AA26" s="42">
        <f t="shared" si="8"/>
        <v>12</v>
      </c>
      <c r="AB26" s="40">
        <v>282.5</v>
      </c>
      <c r="AC26" s="146">
        <f t="shared" si="9"/>
        <v>61.412999999999997</v>
      </c>
      <c r="AD26" s="42">
        <f t="shared" si="10"/>
        <v>17</v>
      </c>
      <c r="AE26" s="43"/>
      <c r="AF26" s="43"/>
      <c r="AG26" s="43"/>
      <c r="AH26" s="44">
        <f t="shared" si="11"/>
        <v>1456</v>
      </c>
      <c r="AI26" s="146">
        <f t="shared" si="12"/>
        <v>63.304000000000002</v>
      </c>
      <c r="AJ26" s="43"/>
      <c r="AK26" s="39"/>
      <c r="AL26" s="67"/>
      <c r="AM26" s="91"/>
    </row>
    <row r="27" spans="1:39" s="47" customFormat="1" ht="54" customHeight="1">
      <c r="A27" s="145">
        <f t="shared" si="0"/>
        <v>17</v>
      </c>
      <c r="B27" s="34">
        <v>61</v>
      </c>
      <c r="C27" s="106" t="s">
        <v>450</v>
      </c>
      <c r="D27" s="56" t="s">
        <v>533</v>
      </c>
      <c r="E27" s="56" t="s">
        <v>534</v>
      </c>
      <c r="F27" s="34">
        <v>10003439</v>
      </c>
      <c r="G27" s="34" t="s">
        <v>35</v>
      </c>
      <c r="H27" s="74" t="s">
        <v>554</v>
      </c>
      <c r="I27" s="35" t="s">
        <v>555</v>
      </c>
      <c r="J27" s="68" t="s">
        <v>537</v>
      </c>
      <c r="K27" s="57" t="s">
        <v>249</v>
      </c>
      <c r="L27" s="57" t="s">
        <v>115</v>
      </c>
      <c r="M27" s="149" t="s">
        <v>97</v>
      </c>
      <c r="N27" s="69" t="s">
        <v>304</v>
      </c>
      <c r="O27" s="57" t="s">
        <v>556</v>
      </c>
      <c r="P27" s="40">
        <v>302</v>
      </c>
      <c r="Q27" s="146">
        <f t="shared" si="1"/>
        <v>65.652000000000001</v>
      </c>
      <c r="R27" s="42">
        <f t="shared" si="2"/>
        <v>9</v>
      </c>
      <c r="S27" s="40">
        <v>274.5</v>
      </c>
      <c r="T27" s="146">
        <f t="shared" si="3"/>
        <v>59.673999999999999</v>
      </c>
      <c r="U27" s="42">
        <f t="shared" si="4"/>
        <v>18</v>
      </c>
      <c r="V27" s="40">
        <v>286</v>
      </c>
      <c r="W27" s="146">
        <f t="shared" si="5"/>
        <v>62.173999999999999</v>
      </c>
      <c r="X27" s="42">
        <f t="shared" si="6"/>
        <v>17</v>
      </c>
      <c r="Y27" s="40">
        <v>288.5</v>
      </c>
      <c r="Z27" s="146">
        <f t="shared" si="7"/>
        <v>62.716999999999999</v>
      </c>
      <c r="AA27" s="42">
        <f t="shared" si="8"/>
        <v>16</v>
      </c>
      <c r="AB27" s="40">
        <v>294</v>
      </c>
      <c r="AC27" s="146">
        <f t="shared" si="9"/>
        <v>63.912999999999997</v>
      </c>
      <c r="AD27" s="42">
        <f t="shared" si="10"/>
        <v>13</v>
      </c>
      <c r="AE27" s="43"/>
      <c r="AF27" s="43"/>
      <c r="AG27" s="43"/>
      <c r="AH27" s="44">
        <f t="shared" si="11"/>
        <v>1445</v>
      </c>
      <c r="AI27" s="146">
        <f t="shared" si="12"/>
        <v>62.826000000000001</v>
      </c>
      <c r="AJ27" s="43"/>
      <c r="AK27" s="39"/>
      <c r="AL27" s="67"/>
    </row>
    <row r="28" spans="1:39" s="47" customFormat="1" ht="54" customHeight="1">
      <c r="A28" s="145">
        <f t="shared" si="0"/>
        <v>18</v>
      </c>
      <c r="B28" s="34">
        <v>66</v>
      </c>
      <c r="C28" s="106" t="s">
        <v>450</v>
      </c>
      <c r="D28" s="56" t="s">
        <v>262</v>
      </c>
      <c r="E28" s="56" t="s">
        <v>557</v>
      </c>
      <c r="F28" s="34">
        <v>10019767</v>
      </c>
      <c r="G28" s="34" t="s">
        <v>35</v>
      </c>
      <c r="H28" s="74" t="s">
        <v>558</v>
      </c>
      <c r="I28" s="35" t="s">
        <v>559</v>
      </c>
      <c r="J28" s="68" t="s">
        <v>560</v>
      </c>
      <c r="K28" s="57" t="s">
        <v>561</v>
      </c>
      <c r="L28" s="57" t="s">
        <v>36</v>
      </c>
      <c r="M28" s="149" t="s">
        <v>562</v>
      </c>
      <c r="N28" s="57" t="s">
        <v>84</v>
      </c>
      <c r="O28" s="57" t="s">
        <v>563</v>
      </c>
      <c r="P28" s="40">
        <v>277</v>
      </c>
      <c r="Q28" s="146">
        <f t="shared" si="1"/>
        <v>60.216999999999999</v>
      </c>
      <c r="R28" s="42">
        <f t="shared" si="2"/>
        <v>20</v>
      </c>
      <c r="S28" s="40">
        <v>294.5</v>
      </c>
      <c r="T28" s="146">
        <f t="shared" si="3"/>
        <v>64.022000000000006</v>
      </c>
      <c r="U28" s="42">
        <f t="shared" si="4"/>
        <v>13</v>
      </c>
      <c r="V28" s="40">
        <v>271</v>
      </c>
      <c r="W28" s="146">
        <f t="shared" si="5"/>
        <v>58.912999999999997</v>
      </c>
      <c r="X28" s="42">
        <f t="shared" si="6"/>
        <v>20</v>
      </c>
      <c r="Y28" s="40">
        <v>275.5</v>
      </c>
      <c r="Z28" s="146">
        <f t="shared" si="7"/>
        <v>59.890999999999998</v>
      </c>
      <c r="AA28" s="42">
        <f t="shared" si="8"/>
        <v>19</v>
      </c>
      <c r="AB28" s="40">
        <v>283.5</v>
      </c>
      <c r="AC28" s="146">
        <f t="shared" si="9"/>
        <v>61.63</v>
      </c>
      <c r="AD28" s="42">
        <f t="shared" si="10"/>
        <v>16</v>
      </c>
      <c r="AE28" s="43"/>
      <c r="AF28" s="43"/>
      <c r="AG28" s="43"/>
      <c r="AH28" s="44">
        <f t="shared" si="11"/>
        <v>1401.5</v>
      </c>
      <c r="AI28" s="146">
        <f t="shared" si="12"/>
        <v>60.935000000000002</v>
      </c>
      <c r="AJ28" s="43"/>
      <c r="AK28" s="39"/>
      <c r="AL28" s="67"/>
      <c r="AM28" s="91"/>
    </row>
    <row r="29" spans="1:39" s="47" customFormat="1" ht="54" customHeight="1">
      <c r="A29" s="145">
        <f t="shared" si="0"/>
        <v>19</v>
      </c>
      <c r="B29" s="34">
        <v>16</v>
      </c>
      <c r="C29" s="106" t="s">
        <v>450</v>
      </c>
      <c r="D29" s="56" t="s">
        <v>389</v>
      </c>
      <c r="E29" s="56" t="s">
        <v>390</v>
      </c>
      <c r="F29" s="34">
        <v>10096167</v>
      </c>
      <c r="G29" s="34" t="s">
        <v>35</v>
      </c>
      <c r="H29" s="74" t="s">
        <v>564</v>
      </c>
      <c r="I29" s="35" t="s">
        <v>565</v>
      </c>
      <c r="J29" s="68" t="s">
        <v>566</v>
      </c>
      <c r="K29" s="57" t="s">
        <v>567</v>
      </c>
      <c r="L29" s="57" t="s">
        <v>36</v>
      </c>
      <c r="M29" s="149" t="s">
        <v>529</v>
      </c>
      <c r="N29" s="57" t="s">
        <v>568</v>
      </c>
      <c r="O29" s="57" t="s">
        <v>569</v>
      </c>
      <c r="P29" s="40">
        <v>299</v>
      </c>
      <c r="Q29" s="146">
        <f t="shared" si="1"/>
        <v>65</v>
      </c>
      <c r="R29" s="42">
        <f t="shared" si="2"/>
        <v>11</v>
      </c>
      <c r="S29" s="40">
        <v>269.5</v>
      </c>
      <c r="T29" s="146">
        <f t="shared" si="3"/>
        <v>58.587000000000003</v>
      </c>
      <c r="U29" s="42">
        <f t="shared" si="4"/>
        <v>20</v>
      </c>
      <c r="V29" s="40">
        <v>279</v>
      </c>
      <c r="W29" s="146">
        <f t="shared" si="5"/>
        <v>60.652000000000001</v>
      </c>
      <c r="X29" s="42">
        <f t="shared" si="6"/>
        <v>18</v>
      </c>
      <c r="Y29" s="40">
        <v>271</v>
      </c>
      <c r="Z29" s="146">
        <f t="shared" si="7"/>
        <v>58.912999999999997</v>
      </c>
      <c r="AA29" s="42">
        <f t="shared" si="8"/>
        <v>20</v>
      </c>
      <c r="AB29" s="40">
        <v>282.5</v>
      </c>
      <c r="AC29" s="146">
        <f t="shared" si="9"/>
        <v>61.412999999999997</v>
      </c>
      <c r="AD29" s="42">
        <f t="shared" si="10"/>
        <v>17</v>
      </c>
      <c r="AE29" s="43"/>
      <c r="AF29" s="43"/>
      <c r="AG29" s="43"/>
      <c r="AH29" s="44">
        <f t="shared" si="11"/>
        <v>1401</v>
      </c>
      <c r="AI29" s="146">
        <f t="shared" si="12"/>
        <v>60.912999999999997</v>
      </c>
      <c r="AJ29" s="43"/>
      <c r="AK29" s="39"/>
      <c r="AL29" s="67"/>
    </row>
    <row r="30" spans="1:39" s="47" customFormat="1" ht="54" customHeight="1">
      <c r="A30" s="145">
        <f t="shared" si="0"/>
        <v>20</v>
      </c>
      <c r="B30" s="34">
        <v>67</v>
      </c>
      <c r="C30" s="143" t="s">
        <v>471</v>
      </c>
      <c r="D30" s="80" t="s">
        <v>570</v>
      </c>
      <c r="E30" s="80" t="s">
        <v>571</v>
      </c>
      <c r="F30" s="34">
        <v>10197154</v>
      </c>
      <c r="G30" s="39" t="s">
        <v>35</v>
      </c>
      <c r="H30" s="83" t="s">
        <v>572</v>
      </c>
      <c r="I30" s="35" t="s">
        <v>573</v>
      </c>
      <c r="J30" s="68" t="s">
        <v>574</v>
      </c>
      <c r="K30" s="57" t="s">
        <v>575</v>
      </c>
      <c r="L30" s="69" t="s">
        <v>45</v>
      </c>
      <c r="M30" s="57" t="s">
        <v>48</v>
      </c>
      <c r="N30" s="57" t="s">
        <v>576</v>
      </c>
      <c r="O30" s="70" t="s">
        <v>577</v>
      </c>
      <c r="P30" s="40">
        <v>266</v>
      </c>
      <c r="Q30" s="146">
        <f t="shared" si="1"/>
        <v>55.826000000000001</v>
      </c>
      <c r="R30" s="42">
        <f t="shared" si="2"/>
        <v>22</v>
      </c>
      <c r="S30" s="40">
        <v>278.5</v>
      </c>
      <c r="T30" s="146">
        <f t="shared" si="3"/>
        <v>58.542999999999999</v>
      </c>
      <c r="U30" s="42">
        <f t="shared" si="4"/>
        <v>21</v>
      </c>
      <c r="V30" s="40">
        <v>282.5</v>
      </c>
      <c r="W30" s="146">
        <f t="shared" si="5"/>
        <v>59.412999999999997</v>
      </c>
      <c r="X30" s="42">
        <f t="shared" si="6"/>
        <v>19</v>
      </c>
      <c r="Y30" s="40">
        <v>294</v>
      </c>
      <c r="Z30" s="146">
        <f t="shared" si="7"/>
        <v>61.912999999999997</v>
      </c>
      <c r="AA30" s="42">
        <f t="shared" si="8"/>
        <v>17</v>
      </c>
      <c r="AB30" s="40">
        <v>273.5</v>
      </c>
      <c r="AC30" s="146">
        <f t="shared" si="9"/>
        <v>57.457000000000001</v>
      </c>
      <c r="AD30" s="42">
        <f t="shared" si="10"/>
        <v>21</v>
      </c>
      <c r="AE30" s="43">
        <v>1</v>
      </c>
      <c r="AF30" s="43"/>
      <c r="AG30" s="43"/>
      <c r="AH30" s="44">
        <f t="shared" si="11"/>
        <v>1394.5</v>
      </c>
      <c r="AI30" s="146">
        <f t="shared" si="12"/>
        <v>58.63</v>
      </c>
      <c r="AJ30" s="43"/>
      <c r="AK30" s="39"/>
      <c r="AL30" s="67"/>
    </row>
    <row r="31" spans="1:39" s="47" customFormat="1" ht="54" customHeight="1">
      <c r="A31" s="145">
        <f t="shared" si="0"/>
        <v>21</v>
      </c>
      <c r="B31" s="34">
        <v>56</v>
      </c>
      <c r="C31" s="106" t="s">
        <v>450</v>
      </c>
      <c r="D31" s="56" t="s">
        <v>578</v>
      </c>
      <c r="E31" s="74" t="s">
        <v>579</v>
      </c>
      <c r="F31" s="34">
        <v>10115591</v>
      </c>
      <c r="G31" s="34" t="s">
        <v>35</v>
      </c>
      <c r="H31" s="74" t="s">
        <v>580</v>
      </c>
      <c r="I31" s="35" t="s">
        <v>581</v>
      </c>
      <c r="J31" s="68" t="s">
        <v>582</v>
      </c>
      <c r="K31" s="57" t="s">
        <v>561</v>
      </c>
      <c r="L31" s="57" t="s">
        <v>191</v>
      </c>
      <c r="M31" s="57" t="s">
        <v>90</v>
      </c>
      <c r="N31" s="57" t="s">
        <v>37</v>
      </c>
      <c r="O31" s="57" t="s">
        <v>583</v>
      </c>
      <c r="P31" s="40">
        <v>277.5</v>
      </c>
      <c r="Q31" s="146">
        <f t="shared" si="1"/>
        <v>60.326000000000001</v>
      </c>
      <c r="R31" s="42">
        <f t="shared" si="2"/>
        <v>19</v>
      </c>
      <c r="S31" s="40">
        <v>272.5</v>
      </c>
      <c r="T31" s="146">
        <f t="shared" si="3"/>
        <v>59.238999999999997</v>
      </c>
      <c r="U31" s="42">
        <f t="shared" si="4"/>
        <v>19</v>
      </c>
      <c r="V31" s="40">
        <v>257</v>
      </c>
      <c r="W31" s="146">
        <f t="shared" si="5"/>
        <v>55.87</v>
      </c>
      <c r="X31" s="42">
        <f t="shared" si="6"/>
        <v>22</v>
      </c>
      <c r="Y31" s="40">
        <v>260</v>
      </c>
      <c r="Z31" s="146">
        <f t="shared" si="7"/>
        <v>56.521999999999998</v>
      </c>
      <c r="AA31" s="42">
        <f t="shared" si="8"/>
        <v>21</v>
      </c>
      <c r="AB31" s="40">
        <v>271.5</v>
      </c>
      <c r="AC31" s="146">
        <f t="shared" si="9"/>
        <v>59.021999999999998</v>
      </c>
      <c r="AD31" s="42">
        <f t="shared" si="10"/>
        <v>20</v>
      </c>
      <c r="AE31" s="43"/>
      <c r="AF31" s="43"/>
      <c r="AG31" s="43"/>
      <c r="AH31" s="44">
        <f t="shared" si="11"/>
        <v>1338.5</v>
      </c>
      <c r="AI31" s="146">
        <f t="shared" si="12"/>
        <v>58.195999999999998</v>
      </c>
      <c r="AJ31" s="43"/>
      <c r="AK31" s="39"/>
      <c r="AL31" s="67"/>
      <c r="AM31" s="91"/>
    </row>
    <row r="32" spans="1:39" s="47" customFormat="1" ht="54" customHeight="1">
      <c r="A32" s="145">
        <f t="shared" si="0"/>
        <v>22</v>
      </c>
      <c r="B32" s="34">
        <v>46</v>
      </c>
      <c r="C32" s="49" t="s">
        <v>471</v>
      </c>
      <c r="D32" s="56" t="s">
        <v>584</v>
      </c>
      <c r="E32" s="74" t="s">
        <v>585</v>
      </c>
      <c r="F32" s="35">
        <v>10188437</v>
      </c>
      <c r="G32" s="34" t="s">
        <v>58</v>
      </c>
      <c r="H32" s="150" t="s">
        <v>586</v>
      </c>
      <c r="I32" s="151" t="s">
        <v>587</v>
      </c>
      <c r="J32" s="68" t="s">
        <v>588</v>
      </c>
      <c r="K32" s="57" t="s">
        <v>589</v>
      </c>
      <c r="L32" s="72" t="s">
        <v>310</v>
      </c>
      <c r="M32" s="57" t="s">
        <v>67</v>
      </c>
      <c r="N32" s="57" t="s">
        <v>590</v>
      </c>
      <c r="O32" s="72" t="s">
        <v>591</v>
      </c>
      <c r="P32" s="40">
        <v>262.5</v>
      </c>
      <c r="Q32" s="146">
        <f t="shared" si="1"/>
        <v>57.064999999999998</v>
      </c>
      <c r="R32" s="42">
        <f t="shared" si="2"/>
        <v>21</v>
      </c>
      <c r="S32" s="40">
        <v>254.5</v>
      </c>
      <c r="T32" s="146">
        <f t="shared" si="3"/>
        <v>55.326000000000001</v>
      </c>
      <c r="U32" s="42">
        <f t="shared" si="4"/>
        <v>23</v>
      </c>
      <c r="V32" s="40">
        <v>257.5</v>
      </c>
      <c r="W32" s="146">
        <f t="shared" si="5"/>
        <v>55.978000000000002</v>
      </c>
      <c r="X32" s="42">
        <f t="shared" si="6"/>
        <v>21</v>
      </c>
      <c r="Y32" s="40">
        <v>258.5</v>
      </c>
      <c r="Z32" s="146">
        <f t="shared" si="7"/>
        <v>56.195999999999998</v>
      </c>
      <c r="AA32" s="42">
        <f t="shared" si="8"/>
        <v>22</v>
      </c>
      <c r="AB32" s="40">
        <v>251.5</v>
      </c>
      <c r="AC32" s="146">
        <f t="shared" si="9"/>
        <v>54.673999999999999</v>
      </c>
      <c r="AD32" s="42">
        <f t="shared" si="10"/>
        <v>23</v>
      </c>
      <c r="AE32" s="43"/>
      <c r="AF32" s="43"/>
      <c r="AG32" s="43"/>
      <c r="AH32" s="44">
        <f t="shared" si="11"/>
        <v>1284.5</v>
      </c>
      <c r="AI32" s="146">
        <f t="shared" si="12"/>
        <v>55.847999999999999</v>
      </c>
      <c r="AJ32" s="43"/>
      <c r="AK32" s="39"/>
      <c r="AL32" s="67"/>
    </row>
    <row r="33" spans="1:39" s="47" customFormat="1" ht="54" customHeight="1">
      <c r="A33" s="145">
        <f t="shared" si="0"/>
        <v>23</v>
      </c>
      <c r="B33" s="34">
        <v>29</v>
      </c>
      <c r="C33" s="106" t="s">
        <v>450</v>
      </c>
      <c r="D33" s="80" t="s">
        <v>241</v>
      </c>
      <c r="E33" s="80" t="s">
        <v>592</v>
      </c>
      <c r="F33" s="34">
        <v>10060946</v>
      </c>
      <c r="G33" s="39" t="s">
        <v>35</v>
      </c>
      <c r="H33" s="80" t="s">
        <v>593</v>
      </c>
      <c r="I33" s="35" t="s">
        <v>594</v>
      </c>
      <c r="J33" s="68" t="s">
        <v>239</v>
      </c>
      <c r="K33" s="57" t="s">
        <v>87</v>
      </c>
      <c r="L33" s="57" t="s">
        <v>115</v>
      </c>
      <c r="M33" s="57" t="s">
        <v>183</v>
      </c>
      <c r="N33" s="57" t="s">
        <v>50</v>
      </c>
      <c r="O33" s="70" t="s">
        <v>595</v>
      </c>
      <c r="P33" s="40">
        <v>255</v>
      </c>
      <c r="Q33" s="146">
        <f t="shared" si="1"/>
        <v>55.435000000000002</v>
      </c>
      <c r="R33" s="42">
        <f t="shared" si="2"/>
        <v>23</v>
      </c>
      <c r="S33" s="40">
        <v>258.5</v>
      </c>
      <c r="T33" s="146">
        <f t="shared" si="3"/>
        <v>56.195999999999998</v>
      </c>
      <c r="U33" s="42">
        <f t="shared" si="4"/>
        <v>22</v>
      </c>
      <c r="V33" s="40">
        <v>253</v>
      </c>
      <c r="W33" s="146">
        <f t="shared" si="5"/>
        <v>55</v>
      </c>
      <c r="X33" s="42">
        <f t="shared" si="6"/>
        <v>23</v>
      </c>
      <c r="Y33" s="40">
        <v>240</v>
      </c>
      <c r="Z33" s="146">
        <f t="shared" si="7"/>
        <v>52.173999999999999</v>
      </c>
      <c r="AA33" s="42">
        <f t="shared" si="8"/>
        <v>23</v>
      </c>
      <c r="AB33" s="40">
        <v>261</v>
      </c>
      <c r="AC33" s="146">
        <f t="shared" si="9"/>
        <v>56.738999999999997</v>
      </c>
      <c r="AD33" s="42">
        <f t="shared" si="10"/>
        <v>22</v>
      </c>
      <c r="AE33" s="43"/>
      <c r="AF33" s="43"/>
      <c r="AG33" s="43"/>
      <c r="AH33" s="44">
        <f t="shared" si="11"/>
        <v>1267.5</v>
      </c>
      <c r="AI33" s="146">
        <f t="shared" si="12"/>
        <v>55.109000000000002</v>
      </c>
      <c r="AJ33" s="43"/>
      <c r="AK33" s="39"/>
      <c r="AL33" s="67"/>
      <c r="AM33" s="91"/>
    </row>
    <row r="34" spans="1:39" s="47" customFormat="1" ht="54" customHeight="1">
      <c r="A34" s="145"/>
      <c r="B34" s="34">
        <v>28</v>
      </c>
      <c r="C34" s="106" t="s">
        <v>450</v>
      </c>
      <c r="D34" s="56" t="s">
        <v>596</v>
      </c>
      <c r="E34" s="74" t="s">
        <v>597</v>
      </c>
      <c r="F34" s="34">
        <v>10078893</v>
      </c>
      <c r="G34" s="34" t="s">
        <v>35</v>
      </c>
      <c r="H34" s="74" t="s">
        <v>598</v>
      </c>
      <c r="I34" s="35" t="s">
        <v>599</v>
      </c>
      <c r="J34" s="68" t="s">
        <v>239</v>
      </c>
      <c r="K34" s="57" t="s">
        <v>249</v>
      </c>
      <c r="L34" s="57" t="s">
        <v>250</v>
      </c>
      <c r="M34" s="57" t="s">
        <v>51</v>
      </c>
      <c r="N34" s="57" t="s">
        <v>37</v>
      </c>
      <c r="O34" s="72" t="s">
        <v>600</v>
      </c>
      <c r="P34" s="40"/>
      <c r="Q34" s="146"/>
      <c r="R34" s="42"/>
      <c r="S34" s="40"/>
      <c r="T34" s="146"/>
      <c r="U34" s="42"/>
      <c r="V34" s="40"/>
      <c r="W34" s="146"/>
      <c r="X34" s="42"/>
      <c r="Y34" s="40"/>
      <c r="Z34" s="146"/>
      <c r="AA34" s="42"/>
      <c r="AB34" s="40"/>
      <c r="AC34" s="146"/>
      <c r="AD34" s="42"/>
      <c r="AE34" s="43"/>
      <c r="AF34" s="43"/>
      <c r="AG34" s="43"/>
      <c r="AH34" s="44"/>
      <c r="AI34" s="146"/>
      <c r="AJ34" s="43" t="s">
        <v>415</v>
      </c>
      <c r="AK34" s="39"/>
      <c r="AL34" s="67"/>
      <c r="AM34" s="91"/>
    </row>
    <row r="35" spans="1:39" s="52" customFormat="1" ht="19.5" customHeight="1">
      <c r="A35" s="169"/>
      <c r="B35" s="169"/>
      <c r="C35" s="169"/>
      <c r="D35" s="169"/>
      <c r="E35" s="169"/>
      <c r="F35" s="50"/>
      <c r="G35" s="51"/>
      <c r="I35" s="170" t="s">
        <v>53</v>
      </c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AK35" s="53"/>
      <c r="AL35" s="53"/>
    </row>
    <row r="36" spans="1:39" ht="20.25" customHeight="1">
      <c r="A36" s="54" t="s">
        <v>54</v>
      </c>
      <c r="B36" s="54"/>
      <c r="C36" s="54"/>
      <c r="D36" s="54"/>
      <c r="E36" s="54"/>
      <c r="F36" s="55"/>
      <c r="G36" s="55"/>
      <c r="H36" s="55"/>
      <c r="I36" s="55"/>
      <c r="J36" s="55"/>
      <c r="K36" s="178" t="s">
        <v>224</v>
      </c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</row>
    <row r="37" spans="1:39" ht="43.5" customHeight="1">
      <c r="A37" s="54"/>
      <c r="B37" s="54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</sheetData>
  <mergeCells count="31">
    <mergeCell ref="AG9:AG10"/>
    <mergeCell ref="I9:I10"/>
    <mergeCell ref="J9:J10"/>
    <mergeCell ref="K9:K10"/>
    <mergeCell ref="L9:L10"/>
    <mergeCell ref="A35:E35"/>
    <mergeCell ref="I35:S35"/>
    <mergeCell ref="K36:V36"/>
    <mergeCell ref="AE9:AE10"/>
    <mergeCell ref="AF9:AF10"/>
    <mergeCell ref="P9:R9"/>
    <mergeCell ref="S9:U9"/>
    <mergeCell ref="V9:X9"/>
    <mergeCell ref="Y9:AA9"/>
    <mergeCell ref="AB9:AD9"/>
    <mergeCell ref="G9:G10"/>
    <mergeCell ref="H9:H10"/>
    <mergeCell ref="M9:M10"/>
    <mergeCell ref="N9:N10"/>
    <mergeCell ref="A1:AJ1"/>
    <mergeCell ref="A2:AJ2"/>
    <mergeCell ref="A3:AJ3"/>
    <mergeCell ref="A9:A10"/>
    <mergeCell ref="B9:B10"/>
    <mergeCell ref="C9:C10"/>
    <mergeCell ref="D9:E10"/>
    <mergeCell ref="F9:F10"/>
    <mergeCell ref="AH9:AH10"/>
    <mergeCell ref="AI9:AI10"/>
    <mergeCell ref="AJ9:AJ10"/>
    <mergeCell ref="O9:O10"/>
  </mergeCells>
  <printOptions horizontalCentered="1"/>
  <pageMargins left="0" right="0" top="0.78740157480314965" bottom="0.78740157480314965" header="0" footer="0"/>
  <pageSetup paperSize="9" scale="55" orientation="landscape" r:id="rId1"/>
  <headerFooter>
    <oddHeader>&amp;L&amp;G&amp;C&amp;G&amp;R&amp;G</oddHeader>
    <oddFooter>&amp;C&amp;G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AO35"/>
  <sheetViews>
    <sheetView tabSelected="1" view="pageBreakPreview" zoomScale="50" zoomScaleNormal="75" zoomScaleSheetLayoutView="50" workbookViewId="0">
      <selection activeCell="AO14" sqref="AO14"/>
    </sheetView>
  </sheetViews>
  <sheetFormatPr defaultRowHeight="12.75"/>
  <cols>
    <col min="1" max="1" width="6.42578125" style="96" customWidth="1"/>
    <col min="2" max="2" width="4.140625" style="96" customWidth="1"/>
    <col min="3" max="3" width="7" style="96" hidden="1" customWidth="1"/>
    <col min="4" max="4" width="16" style="96" customWidth="1"/>
    <col min="5" max="5" width="24" style="96" customWidth="1"/>
    <col min="6" max="6" width="25.7109375" style="96" hidden="1" customWidth="1"/>
    <col min="7" max="7" width="6.28515625" style="96" customWidth="1"/>
    <col min="8" max="8" width="25.28515625" style="96" customWidth="1"/>
    <col min="9" max="9" width="26.140625" style="96" hidden="1" customWidth="1"/>
    <col min="10" max="10" width="17.28515625" style="96" hidden="1" customWidth="1"/>
    <col min="11" max="11" width="10.5703125" style="96" customWidth="1"/>
    <col min="12" max="12" width="10.7109375" style="96" customWidth="1"/>
    <col min="13" max="13" width="7.28515625" style="96" customWidth="1"/>
    <col min="14" max="14" width="8.7109375" style="96" customWidth="1"/>
    <col min="15" max="15" width="13.42578125" style="96" customWidth="1"/>
    <col min="16" max="17" width="7.85546875" style="96" customWidth="1"/>
    <col min="18" max="18" width="9.140625" style="96" customWidth="1"/>
    <col min="19" max="19" width="4.140625" style="96" customWidth="1"/>
    <col min="20" max="21" width="7.85546875" style="96" customWidth="1"/>
    <col min="22" max="22" width="9.140625" style="96" customWidth="1"/>
    <col min="23" max="23" width="4.140625" style="96" customWidth="1"/>
    <col min="24" max="25" width="7.85546875" style="96" customWidth="1"/>
    <col min="26" max="26" width="9" style="96" customWidth="1"/>
    <col min="27" max="27" width="4.7109375" style="96" customWidth="1"/>
    <col min="28" max="29" width="7.85546875" style="96" customWidth="1"/>
    <col min="30" max="30" width="9" style="96" customWidth="1"/>
    <col min="31" max="31" width="4.140625" style="96" customWidth="1"/>
    <col min="32" max="33" width="7.85546875" style="96" customWidth="1"/>
    <col min="34" max="34" width="9" style="96" customWidth="1"/>
    <col min="35" max="35" width="4.42578125" style="96" customWidth="1"/>
    <col min="36" max="37" width="8.140625" style="96" customWidth="1"/>
    <col min="38" max="38" width="11.7109375" style="96" customWidth="1"/>
    <col min="39" max="39" width="10" style="96" customWidth="1"/>
    <col min="40" max="16384" width="9.140625" style="92"/>
  </cols>
  <sheetData>
    <row r="1" spans="1:41" ht="50.25" customHeight="1">
      <c r="A1" s="186" t="s">
        <v>447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</row>
    <row r="2" spans="1:41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4"/>
      <c r="AN2" s="4"/>
    </row>
    <row r="3" spans="1:41" ht="30" customHeight="1">
      <c r="A3" s="187" t="s">
        <v>605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</row>
    <row r="4" spans="1:41" ht="26.25" customHeight="1">
      <c r="A4" s="93"/>
      <c r="B4" s="93"/>
      <c r="C4" s="93"/>
      <c r="D4" s="93"/>
      <c r="E4" s="8" t="s">
        <v>3</v>
      </c>
      <c r="F4" s="232"/>
      <c r="G4" s="58" t="s">
        <v>74</v>
      </c>
      <c r="H4" s="233" t="s">
        <v>224</v>
      </c>
      <c r="I4" s="60"/>
      <c r="J4" s="234"/>
      <c r="M4" s="20" t="s">
        <v>449</v>
      </c>
      <c r="N4" s="233" t="s">
        <v>424</v>
      </c>
      <c r="O4" s="234"/>
      <c r="P4" s="221"/>
      <c r="Q4" s="221"/>
      <c r="R4" s="221"/>
      <c r="S4" s="54"/>
      <c r="T4" s="54"/>
      <c r="U4" s="95"/>
      <c r="V4" s="95"/>
      <c r="W4" s="93"/>
      <c r="X4" s="93"/>
      <c r="Y4" s="93"/>
      <c r="Z4" s="93"/>
      <c r="AA4" s="93"/>
      <c r="AB4" s="95"/>
      <c r="AC4" s="95"/>
      <c r="AD4" s="95"/>
      <c r="AE4" s="93"/>
      <c r="AF4" s="93"/>
      <c r="AG4" s="93"/>
      <c r="AH4" s="93"/>
      <c r="AI4" s="93"/>
      <c r="AJ4" s="93"/>
      <c r="AK4" s="93"/>
      <c r="AL4" s="93"/>
      <c r="AM4" s="93"/>
    </row>
    <row r="5" spans="1:41" ht="26.25" customHeight="1">
      <c r="A5" s="93"/>
      <c r="B5" s="93"/>
      <c r="C5" s="93"/>
      <c r="D5" s="93"/>
      <c r="E5" s="235"/>
      <c r="F5" s="235"/>
      <c r="G5" s="58" t="s">
        <v>4</v>
      </c>
      <c r="H5" s="236" t="s">
        <v>75</v>
      </c>
      <c r="I5" s="60"/>
      <c r="J5" s="234"/>
      <c r="M5" s="20" t="s">
        <v>7</v>
      </c>
      <c r="N5" s="236" t="s">
        <v>321</v>
      </c>
      <c r="O5" s="234"/>
      <c r="P5" s="221"/>
      <c r="Q5" s="221"/>
      <c r="R5" s="221"/>
      <c r="S5" s="221"/>
      <c r="T5" s="221"/>
      <c r="U5" s="221"/>
      <c r="V5" s="95"/>
      <c r="W5" s="93"/>
      <c r="Y5" s="93"/>
      <c r="Z5" s="93"/>
      <c r="AA5" s="93"/>
      <c r="AB5" s="95"/>
      <c r="AC5" s="95"/>
      <c r="AD5" s="95"/>
      <c r="AE5" s="93"/>
      <c r="AF5" s="93"/>
      <c r="AG5" s="93"/>
      <c r="AH5" s="93"/>
      <c r="AI5" s="93"/>
      <c r="AJ5" s="93"/>
      <c r="AK5" s="93"/>
      <c r="AL5" s="93"/>
      <c r="AM5" s="93"/>
    </row>
    <row r="6" spans="1:41" ht="26.25" customHeight="1">
      <c r="A6" s="93"/>
      <c r="B6" s="93"/>
      <c r="C6" s="93"/>
      <c r="D6" s="93"/>
      <c r="E6" s="235"/>
      <c r="F6" s="235"/>
      <c r="G6" s="22" t="s">
        <v>5</v>
      </c>
      <c r="H6" s="237" t="s">
        <v>8</v>
      </c>
      <c r="I6" s="234"/>
      <c r="J6" s="234"/>
      <c r="K6" s="63"/>
      <c r="M6" s="60"/>
      <c r="N6" s="234"/>
      <c r="O6" s="19"/>
      <c r="P6" s="19"/>
      <c r="Q6" s="19"/>
      <c r="R6" s="19"/>
      <c r="S6" s="19"/>
      <c r="T6" s="19"/>
      <c r="U6" s="97"/>
      <c r="V6" s="97"/>
      <c r="W6" s="93"/>
      <c r="X6" s="93"/>
      <c r="Y6" s="93"/>
      <c r="Z6" s="93"/>
      <c r="AA6" s="93"/>
      <c r="AB6" s="97"/>
      <c r="AC6" s="97"/>
      <c r="AD6" s="97"/>
      <c r="AE6" s="93"/>
      <c r="AF6" s="93"/>
      <c r="AG6" s="93"/>
      <c r="AH6" s="93"/>
      <c r="AI6" s="93"/>
      <c r="AJ6" s="93"/>
      <c r="AK6" s="93"/>
      <c r="AL6" s="93"/>
      <c r="AM6" s="93"/>
    </row>
    <row r="7" spans="1:41" s="100" customFormat="1" ht="24" thickBot="1">
      <c r="A7" s="189" t="s">
        <v>9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98"/>
      <c r="M7" s="98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L7" s="101"/>
      <c r="AM7" s="102" t="s">
        <v>602</v>
      </c>
    </row>
    <row r="8" spans="1:41" ht="45" customHeight="1">
      <c r="A8" s="190" t="s">
        <v>10</v>
      </c>
      <c r="B8" s="184" t="s">
        <v>11</v>
      </c>
      <c r="C8" s="184"/>
      <c r="D8" s="194" t="s">
        <v>12</v>
      </c>
      <c r="E8" s="195"/>
      <c r="F8" s="184" t="s">
        <v>13</v>
      </c>
      <c r="G8" s="184" t="s">
        <v>14</v>
      </c>
      <c r="H8" s="209" t="s">
        <v>15</v>
      </c>
      <c r="I8" s="184" t="s">
        <v>16</v>
      </c>
      <c r="J8" s="184" t="s">
        <v>17</v>
      </c>
      <c r="K8" s="184" t="s">
        <v>18</v>
      </c>
      <c r="L8" s="184" t="s">
        <v>19</v>
      </c>
      <c r="M8" s="184" t="s">
        <v>20</v>
      </c>
      <c r="N8" s="184" t="s">
        <v>21</v>
      </c>
      <c r="O8" s="203" t="s">
        <v>22</v>
      </c>
      <c r="P8" s="205" t="s">
        <v>76</v>
      </c>
      <c r="Q8" s="206"/>
      <c r="R8" s="206"/>
      <c r="S8" s="207"/>
      <c r="T8" s="205" t="s">
        <v>437</v>
      </c>
      <c r="U8" s="206"/>
      <c r="V8" s="206"/>
      <c r="W8" s="207"/>
      <c r="X8" s="205" t="s">
        <v>77</v>
      </c>
      <c r="Y8" s="206"/>
      <c r="Z8" s="206"/>
      <c r="AA8" s="207"/>
      <c r="AB8" s="205" t="s">
        <v>427</v>
      </c>
      <c r="AC8" s="206"/>
      <c r="AD8" s="206"/>
      <c r="AE8" s="207"/>
      <c r="AF8" s="205" t="s">
        <v>438</v>
      </c>
      <c r="AG8" s="206"/>
      <c r="AH8" s="206"/>
      <c r="AI8" s="207"/>
      <c r="AJ8" s="198" t="s">
        <v>439</v>
      </c>
      <c r="AK8" s="208"/>
      <c r="AL8" s="198" t="s">
        <v>440</v>
      </c>
      <c r="AM8" s="200" t="s">
        <v>31</v>
      </c>
    </row>
    <row r="9" spans="1:41" ht="90.75" customHeight="1" thickBot="1">
      <c r="A9" s="191"/>
      <c r="B9" s="185"/>
      <c r="C9" s="185"/>
      <c r="D9" s="196"/>
      <c r="E9" s="197"/>
      <c r="F9" s="185"/>
      <c r="G9" s="185"/>
      <c r="H9" s="210"/>
      <c r="I9" s="185"/>
      <c r="J9" s="185"/>
      <c r="K9" s="185"/>
      <c r="L9" s="185"/>
      <c r="M9" s="185"/>
      <c r="N9" s="185"/>
      <c r="O9" s="204"/>
      <c r="P9" s="103" t="s">
        <v>441</v>
      </c>
      <c r="Q9" s="103" t="s">
        <v>442</v>
      </c>
      <c r="R9" s="104" t="s">
        <v>33</v>
      </c>
      <c r="S9" s="105" t="s">
        <v>10</v>
      </c>
      <c r="T9" s="103" t="s">
        <v>441</v>
      </c>
      <c r="U9" s="103" t="s">
        <v>442</v>
      </c>
      <c r="V9" s="104" t="s">
        <v>33</v>
      </c>
      <c r="W9" s="105" t="s">
        <v>10</v>
      </c>
      <c r="X9" s="103" t="s">
        <v>441</v>
      </c>
      <c r="Y9" s="103" t="s">
        <v>442</v>
      </c>
      <c r="Z9" s="104" t="s">
        <v>33</v>
      </c>
      <c r="AA9" s="105" t="s">
        <v>10</v>
      </c>
      <c r="AB9" s="103" t="s">
        <v>441</v>
      </c>
      <c r="AC9" s="103" t="s">
        <v>442</v>
      </c>
      <c r="AD9" s="104" t="s">
        <v>33</v>
      </c>
      <c r="AE9" s="105" t="s">
        <v>10</v>
      </c>
      <c r="AF9" s="103" t="s">
        <v>441</v>
      </c>
      <c r="AG9" s="103" t="s">
        <v>442</v>
      </c>
      <c r="AH9" s="104" t="s">
        <v>33</v>
      </c>
      <c r="AI9" s="222" t="s">
        <v>10</v>
      </c>
      <c r="AJ9" s="103" t="s">
        <v>441</v>
      </c>
      <c r="AK9" s="103" t="s">
        <v>442</v>
      </c>
      <c r="AL9" s="199"/>
      <c r="AM9" s="201"/>
    </row>
    <row r="10" spans="1:41" ht="53.25" customHeight="1">
      <c r="A10" s="238">
        <f>RANK(AL10,AL$10:AL$24,0)</f>
        <v>1</v>
      </c>
      <c r="B10" s="239">
        <v>69</v>
      </c>
      <c r="C10" s="240" t="s">
        <v>450</v>
      </c>
      <c r="D10" s="241" t="s">
        <v>374</v>
      </c>
      <c r="E10" s="241" t="s">
        <v>457</v>
      </c>
      <c r="F10" s="242">
        <v>10099281</v>
      </c>
      <c r="G10" s="242" t="s">
        <v>35</v>
      </c>
      <c r="H10" s="243" t="s">
        <v>458</v>
      </c>
      <c r="I10" s="244" t="s">
        <v>459</v>
      </c>
      <c r="J10" s="245" t="s">
        <v>460</v>
      </c>
      <c r="K10" s="246" t="s">
        <v>249</v>
      </c>
      <c r="L10" s="246" t="s">
        <v>250</v>
      </c>
      <c r="M10" s="246" t="s">
        <v>393</v>
      </c>
      <c r="N10" s="247" t="s">
        <v>461</v>
      </c>
      <c r="O10" s="246" t="s">
        <v>462</v>
      </c>
      <c r="P10" s="248">
        <v>72.25</v>
      </c>
      <c r="Q10" s="248">
        <v>76</v>
      </c>
      <c r="R10" s="249">
        <f>(P10+Q10)/2</f>
        <v>74.125</v>
      </c>
      <c r="S10" s="250">
        <f>RANK(R10,R$10:R$24,0)</f>
        <v>1</v>
      </c>
      <c r="T10" s="248">
        <v>70.75</v>
      </c>
      <c r="U10" s="248">
        <v>76</v>
      </c>
      <c r="V10" s="249">
        <f>(T10+U10)/2</f>
        <v>73.375</v>
      </c>
      <c r="W10" s="250">
        <f>RANK(V10,V$10:V$24,0)</f>
        <v>2</v>
      </c>
      <c r="X10" s="248">
        <v>73.75</v>
      </c>
      <c r="Y10" s="248">
        <v>75</v>
      </c>
      <c r="Z10" s="249">
        <f>(X10+Y10)/2</f>
        <v>74.375</v>
      </c>
      <c r="AA10" s="250">
        <f>RANK(Z10,Z$10:Z$24,0)</f>
        <v>2</v>
      </c>
      <c r="AB10" s="248">
        <v>73</v>
      </c>
      <c r="AC10" s="248">
        <v>77</v>
      </c>
      <c r="AD10" s="249">
        <f>(AB10+AC10)/2</f>
        <v>75</v>
      </c>
      <c r="AE10" s="250">
        <f>RANK(AD10,AD$10:AD$24,0)</f>
        <v>1</v>
      </c>
      <c r="AF10" s="248">
        <v>71.5</v>
      </c>
      <c r="AG10" s="248">
        <v>74</v>
      </c>
      <c r="AH10" s="249">
        <f>(AF10+AG10)/2</f>
        <v>72.75</v>
      </c>
      <c r="AI10" s="250">
        <f>RANK(AH10,AH$10:AH$24,0)</f>
        <v>2</v>
      </c>
      <c r="AJ10" s="248">
        <f>(T10+X10+AF10+P10+AB10)/5</f>
        <v>72.25</v>
      </c>
      <c r="AK10" s="248">
        <f>(U10+Y10+AG10+Q10+AC10)/5</f>
        <v>75.599999999999994</v>
      </c>
      <c r="AL10" s="251">
        <f>(AJ10+AK10)/2</f>
        <v>73.924999999999997</v>
      </c>
      <c r="AM10" s="252">
        <v>600</v>
      </c>
      <c r="AN10" s="111"/>
      <c r="AO10" s="112"/>
    </row>
    <row r="11" spans="1:41" ht="53.25" customHeight="1">
      <c r="A11" s="227">
        <f>RANK(AL11,AL$10:AL$24,0)</f>
        <v>2</v>
      </c>
      <c r="B11" s="153">
        <v>60</v>
      </c>
      <c r="C11" s="106" t="s">
        <v>450</v>
      </c>
      <c r="D11" s="224" t="s">
        <v>451</v>
      </c>
      <c r="E11" s="224" t="s">
        <v>452</v>
      </c>
      <c r="F11" s="225">
        <v>10029509</v>
      </c>
      <c r="G11" s="225" t="s">
        <v>35</v>
      </c>
      <c r="H11" s="228" t="s">
        <v>453</v>
      </c>
      <c r="I11" s="152" t="s">
        <v>454</v>
      </c>
      <c r="J11" s="68" t="s">
        <v>455</v>
      </c>
      <c r="K11" s="57" t="s">
        <v>82</v>
      </c>
      <c r="L11" s="57" t="s">
        <v>62</v>
      </c>
      <c r="M11" s="57" t="s">
        <v>90</v>
      </c>
      <c r="N11" s="57" t="s">
        <v>84</v>
      </c>
      <c r="O11" s="57" t="s">
        <v>456</v>
      </c>
      <c r="P11" s="253">
        <v>68.5</v>
      </c>
      <c r="Q11" s="253">
        <v>74</v>
      </c>
      <c r="R11" s="108">
        <f>(P11+Q11)/2</f>
        <v>71.25</v>
      </c>
      <c r="S11" s="114">
        <f>RANK(R11,R$10:R$24,0)</f>
        <v>2</v>
      </c>
      <c r="T11" s="253">
        <v>71</v>
      </c>
      <c r="U11" s="253">
        <v>76</v>
      </c>
      <c r="V11" s="108">
        <f>(T11+U11)/2</f>
        <v>73.5</v>
      </c>
      <c r="W11" s="114">
        <f>RANK(V11,V$10:V$24,0)</f>
        <v>1</v>
      </c>
      <c r="X11" s="253">
        <v>72</v>
      </c>
      <c r="Y11" s="253">
        <v>77</v>
      </c>
      <c r="Z11" s="108">
        <f>(X11+Y11)/2</f>
        <v>74.5</v>
      </c>
      <c r="AA11" s="114">
        <f>RANK(Z11,Z$10:Z$24,0)</f>
        <v>1</v>
      </c>
      <c r="AB11" s="253">
        <v>67.75</v>
      </c>
      <c r="AC11" s="253">
        <v>76</v>
      </c>
      <c r="AD11" s="108">
        <f>(AB11+AC11)/2</f>
        <v>71.875</v>
      </c>
      <c r="AE11" s="114">
        <f>RANK(AD11,AD$10:AD$24,0)</f>
        <v>2</v>
      </c>
      <c r="AF11" s="253">
        <v>71.25</v>
      </c>
      <c r="AG11" s="253">
        <v>77</v>
      </c>
      <c r="AH11" s="108">
        <f>(AF11+AG11)/2</f>
        <v>74.125</v>
      </c>
      <c r="AI11" s="114">
        <f>RANK(AH11,AH$10:AH$24,0)</f>
        <v>1</v>
      </c>
      <c r="AJ11" s="253">
        <f>(T11+X11+AF11+P11+AB11)/5</f>
        <v>70.099999999999994</v>
      </c>
      <c r="AK11" s="253">
        <f>(U11+Y11+AG11+Q11+AC11)/5</f>
        <v>76</v>
      </c>
      <c r="AL11" s="110">
        <f>(AJ11+AK11)/2</f>
        <v>73.05</v>
      </c>
      <c r="AM11" s="254">
        <v>400</v>
      </c>
      <c r="AN11" s="111"/>
      <c r="AO11" s="112"/>
    </row>
    <row r="12" spans="1:41" ht="53.25" customHeight="1">
      <c r="A12" s="227">
        <f>RANK(AL12,AL$10:AL$24,0)</f>
        <v>3</v>
      </c>
      <c r="B12" s="153">
        <v>64</v>
      </c>
      <c r="C12" s="38" t="s">
        <v>471</v>
      </c>
      <c r="D12" s="224" t="s">
        <v>198</v>
      </c>
      <c r="E12" s="224" t="s">
        <v>496</v>
      </c>
      <c r="F12" s="225">
        <v>10143742</v>
      </c>
      <c r="G12" s="225" t="s">
        <v>35</v>
      </c>
      <c r="H12" s="228" t="s">
        <v>497</v>
      </c>
      <c r="I12" s="152" t="s">
        <v>498</v>
      </c>
      <c r="J12" s="68" t="s">
        <v>499</v>
      </c>
      <c r="K12" s="57" t="s">
        <v>500</v>
      </c>
      <c r="L12" s="57" t="s">
        <v>62</v>
      </c>
      <c r="M12" s="57" t="s">
        <v>501</v>
      </c>
      <c r="N12" s="57" t="s">
        <v>367</v>
      </c>
      <c r="O12" s="57"/>
      <c r="P12" s="253">
        <v>68.5</v>
      </c>
      <c r="Q12" s="253">
        <v>72</v>
      </c>
      <c r="R12" s="108">
        <f>(P12+Q12)/2</f>
        <v>70.25</v>
      </c>
      <c r="S12" s="114">
        <f>RANK(R12,R$10:R$24,0)</f>
        <v>3</v>
      </c>
      <c r="T12" s="253">
        <v>68.25</v>
      </c>
      <c r="U12" s="253">
        <v>72</v>
      </c>
      <c r="V12" s="108">
        <f>(T12+U12)/2</f>
        <v>70.125</v>
      </c>
      <c r="W12" s="114">
        <f>RANK(V12,V$10:V$24,0)</f>
        <v>4</v>
      </c>
      <c r="X12" s="253">
        <v>68.75</v>
      </c>
      <c r="Y12" s="253">
        <v>76</v>
      </c>
      <c r="Z12" s="108">
        <f>(X12+Y12)/2</f>
        <v>72.375</v>
      </c>
      <c r="AA12" s="114">
        <f>RANK(Z12,Z$10:Z$24,0)</f>
        <v>3</v>
      </c>
      <c r="AB12" s="253">
        <v>68.75</v>
      </c>
      <c r="AC12" s="253">
        <v>75</v>
      </c>
      <c r="AD12" s="108">
        <f>(AB12+AC12)/2</f>
        <v>71.875</v>
      </c>
      <c r="AE12" s="114">
        <f>RANK(AD12,AD$10:AD$24,0)</f>
        <v>2</v>
      </c>
      <c r="AF12" s="253">
        <v>68.25</v>
      </c>
      <c r="AG12" s="253">
        <v>75</v>
      </c>
      <c r="AH12" s="108">
        <f>(AF12+AG12)/2</f>
        <v>71.625</v>
      </c>
      <c r="AI12" s="114">
        <f>RANK(AH12,AH$10:AH$24,0)</f>
        <v>4</v>
      </c>
      <c r="AJ12" s="253">
        <f>(T12+X12+AF12+P12+AB12)/5</f>
        <v>68.5</v>
      </c>
      <c r="AK12" s="253">
        <f>(U12+Y12+AG12+Q12+AC12)/5</f>
        <v>74</v>
      </c>
      <c r="AL12" s="110">
        <f>(AJ12+AK12)/2</f>
        <v>71.25</v>
      </c>
      <c r="AM12" s="254">
        <v>300</v>
      </c>
      <c r="AN12" s="111"/>
      <c r="AO12" s="112"/>
    </row>
    <row r="13" spans="1:41" ht="53.25" customHeight="1">
      <c r="A13" s="227">
        <f>RANK(AL13,AL$10:AL$24,0)</f>
        <v>4</v>
      </c>
      <c r="B13" s="153">
        <v>57</v>
      </c>
      <c r="C13" s="106" t="s">
        <v>450</v>
      </c>
      <c r="D13" s="224" t="s">
        <v>463</v>
      </c>
      <c r="E13" s="228" t="s">
        <v>464</v>
      </c>
      <c r="F13" s="225">
        <v>10078648</v>
      </c>
      <c r="G13" s="225" t="s">
        <v>35</v>
      </c>
      <c r="H13" s="228" t="s">
        <v>465</v>
      </c>
      <c r="I13" s="152" t="s">
        <v>466</v>
      </c>
      <c r="J13" s="68" t="s">
        <v>467</v>
      </c>
      <c r="K13" s="57" t="s">
        <v>468</v>
      </c>
      <c r="L13" s="57" t="s">
        <v>115</v>
      </c>
      <c r="M13" s="57" t="s">
        <v>63</v>
      </c>
      <c r="N13" s="57" t="s">
        <v>469</v>
      </c>
      <c r="O13" s="57" t="s">
        <v>470</v>
      </c>
      <c r="P13" s="253">
        <v>68.75</v>
      </c>
      <c r="Q13" s="253">
        <v>70</v>
      </c>
      <c r="R13" s="108">
        <f>(P13+Q13)/2</f>
        <v>69.375</v>
      </c>
      <c r="S13" s="114">
        <f>RANK(R13,R$10:R$24,0)</f>
        <v>5</v>
      </c>
      <c r="T13" s="253">
        <v>67.75</v>
      </c>
      <c r="U13" s="253">
        <v>73</v>
      </c>
      <c r="V13" s="108">
        <f>(T13+U13)/2</f>
        <v>70.375</v>
      </c>
      <c r="W13" s="114">
        <f>RANK(V13,V$10:V$24,0)</f>
        <v>3</v>
      </c>
      <c r="X13" s="253">
        <v>66.5</v>
      </c>
      <c r="Y13" s="253">
        <v>74</v>
      </c>
      <c r="Z13" s="108">
        <f>(X13+Y13)/2</f>
        <v>70.25</v>
      </c>
      <c r="AA13" s="114">
        <f>RANK(Z13,Z$10:Z$24,0)</f>
        <v>5</v>
      </c>
      <c r="AB13" s="253">
        <v>64.75</v>
      </c>
      <c r="AC13" s="253">
        <v>70</v>
      </c>
      <c r="AD13" s="108">
        <f>(AB13+AC13)/2</f>
        <v>67.375</v>
      </c>
      <c r="AE13" s="114">
        <f>RANK(AD13,AD$10:AD$24,0)</f>
        <v>9</v>
      </c>
      <c r="AF13" s="253">
        <v>69.75</v>
      </c>
      <c r="AG13" s="253">
        <v>75</v>
      </c>
      <c r="AH13" s="108">
        <f>(AF13+AG13)/2</f>
        <v>72.375</v>
      </c>
      <c r="AI13" s="114">
        <f>RANK(AH13,AH$10:AH$24,0)</f>
        <v>3</v>
      </c>
      <c r="AJ13" s="253">
        <f>(T13+X13+AF13+P13+AB13)/5</f>
        <v>67.5</v>
      </c>
      <c r="AK13" s="253">
        <f>(U13+Y13+AG13+Q13+AC13)/5</f>
        <v>72.400000000000006</v>
      </c>
      <c r="AL13" s="110">
        <f>(AJ13+AK13)/2</f>
        <v>69.95</v>
      </c>
      <c r="AM13" s="254">
        <v>250</v>
      </c>
      <c r="AN13" s="111"/>
      <c r="AO13" s="112"/>
    </row>
    <row r="14" spans="1:41" ht="53.25" customHeight="1">
      <c r="A14" s="227">
        <f>RANK(AL14,AL$10:AL$24,0)</f>
        <v>5</v>
      </c>
      <c r="B14" s="153">
        <v>58</v>
      </c>
      <c r="C14" s="106" t="s">
        <v>450</v>
      </c>
      <c r="D14" s="224" t="s">
        <v>524</v>
      </c>
      <c r="E14" s="228" t="s">
        <v>397</v>
      </c>
      <c r="F14" s="225">
        <v>10115076</v>
      </c>
      <c r="G14" s="225" t="s">
        <v>35</v>
      </c>
      <c r="H14" s="228" t="s">
        <v>525</v>
      </c>
      <c r="I14" s="152" t="s">
        <v>526</v>
      </c>
      <c r="J14" s="68" t="s">
        <v>527</v>
      </c>
      <c r="K14" s="57" t="s">
        <v>528</v>
      </c>
      <c r="L14" s="57" t="s">
        <v>36</v>
      </c>
      <c r="M14" s="57" t="s">
        <v>529</v>
      </c>
      <c r="N14" s="57" t="s">
        <v>37</v>
      </c>
      <c r="O14" s="57" t="s">
        <v>530</v>
      </c>
      <c r="P14" s="253">
        <v>70.25</v>
      </c>
      <c r="Q14" s="253">
        <v>70</v>
      </c>
      <c r="R14" s="108">
        <f>(P14+Q14)/2</f>
        <v>70.125</v>
      </c>
      <c r="S14" s="114">
        <f>RANK(R14,R$10:R$24,0)</f>
        <v>4</v>
      </c>
      <c r="T14" s="253">
        <v>67.5</v>
      </c>
      <c r="U14" s="253">
        <v>71</v>
      </c>
      <c r="V14" s="108">
        <f>(T14+U14)/2</f>
        <v>69.25</v>
      </c>
      <c r="W14" s="114">
        <f>RANK(V14,V$10:V$24,0)</f>
        <v>5</v>
      </c>
      <c r="X14" s="253">
        <v>64.75</v>
      </c>
      <c r="Y14" s="253">
        <v>73</v>
      </c>
      <c r="Z14" s="108">
        <f>(X14+Y14)/2</f>
        <v>68.875</v>
      </c>
      <c r="AA14" s="114">
        <f>RANK(Z14,Z$10:Z$24,0)</f>
        <v>8</v>
      </c>
      <c r="AB14" s="253">
        <v>68.5</v>
      </c>
      <c r="AC14" s="253">
        <v>74</v>
      </c>
      <c r="AD14" s="108">
        <f>(AB14+AC14)/2</f>
        <v>71.25</v>
      </c>
      <c r="AE14" s="114">
        <f>RANK(AD14,AD$10:AD$24,0)</f>
        <v>4</v>
      </c>
      <c r="AF14" s="253">
        <v>68.75</v>
      </c>
      <c r="AG14" s="253">
        <v>70</v>
      </c>
      <c r="AH14" s="108">
        <f>(AF14+AG14)/2</f>
        <v>69.375</v>
      </c>
      <c r="AI14" s="114">
        <f>RANK(AH14,AH$10:AH$24,0)</f>
        <v>7</v>
      </c>
      <c r="AJ14" s="253">
        <f>(T14+X14+AF14+P14+AB14)/5</f>
        <v>67.95</v>
      </c>
      <c r="AK14" s="253">
        <f>(U14+Y14+AG14+Q14+AC14)/5</f>
        <v>71.599999999999994</v>
      </c>
      <c r="AL14" s="110">
        <f>(AJ14+AK14)/2</f>
        <v>69.775000000000006</v>
      </c>
      <c r="AM14" s="254">
        <v>200</v>
      </c>
      <c r="AN14" s="255"/>
      <c r="AO14" s="112"/>
    </row>
    <row r="15" spans="1:41" ht="53.25" customHeight="1">
      <c r="A15" s="227">
        <f>RANK(AL15,AL$10:AL$24,0)</f>
        <v>6</v>
      </c>
      <c r="B15" s="153">
        <v>68</v>
      </c>
      <c r="C15" s="106" t="s">
        <v>450</v>
      </c>
      <c r="D15" s="224" t="s">
        <v>480</v>
      </c>
      <c r="E15" s="228" t="s">
        <v>481</v>
      </c>
      <c r="F15" s="225" t="s">
        <v>482</v>
      </c>
      <c r="G15" s="225" t="s">
        <v>35</v>
      </c>
      <c r="H15" s="228" t="s">
        <v>483</v>
      </c>
      <c r="I15" s="152" t="s">
        <v>484</v>
      </c>
      <c r="J15" s="68" t="s">
        <v>485</v>
      </c>
      <c r="K15" s="57" t="s">
        <v>86</v>
      </c>
      <c r="L15" s="57" t="s">
        <v>36</v>
      </c>
      <c r="M15" s="57" t="s">
        <v>155</v>
      </c>
      <c r="N15" s="57" t="s">
        <v>486</v>
      </c>
      <c r="O15" s="57" t="s">
        <v>487</v>
      </c>
      <c r="P15" s="253">
        <v>64.5</v>
      </c>
      <c r="Q15" s="253">
        <v>70</v>
      </c>
      <c r="R15" s="108">
        <f>(P15+Q15)/2</f>
        <v>67.25</v>
      </c>
      <c r="S15" s="114">
        <f>RANK(R15,R$10:R$24,0)</f>
        <v>8</v>
      </c>
      <c r="T15" s="253">
        <v>65</v>
      </c>
      <c r="U15" s="253">
        <v>73</v>
      </c>
      <c r="V15" s="108">
        <f>(T15+U15)/2</f>
        <v>69</v>
      </c>
      <c r="W15" s="114">
        <f>RANK(V15,V$10:V$24,0)</f>
        <v>6</v>
      </c>
      <c r="X15" s="253">
        <v>65.25</v>
      </c>
      <c r="Y15" s="253">
        <v>74</v>
      </c>
      <c r="Z15" s="108">
        <f>(X15+Y15)/2</f>
        <v>69.625</v>
      </c>
      <c r="AA15" s="114">
        <f>RANK(Z15,Z$10:Z$24,0)</f>
        <v>6</v>
      </c>
      <c r="AB15" s="253">
        <v>65.25</v>
      </c>
      <c r="AC15" s="253">
        <v>73</v>
      </c>
      <c r="AD15" s="108">
        <f>(AB15+AC15)/2</f>
        <v>69.125</v>
      </c>
      <c r="AE15" s="114">
        <f>RANK(AD15,AD$10:AD$24,0)</f>
        <v>5</v>
      </c>
      <c r="AF15" s="253">
        <v>66.75</v>
      </c>
      <c r="AG15" s="253">
        <v>74</v>
      </c>
      <c r="AH15" s="108">
        <f>(AF15+AG15)/2</f>
        <v>70.375</v>
      </c>
      <c r="AI15" s="114">
        <f>RANK(AH15,AH$10:AH$24,0)</f>
        <v>6</v>
      </c>
      <c r="AJ15" s="253">
        <f>(T15+X15+AF15+P15+AB15)/5</f>
        <v>65.349999999999994</v>
      </c>
      <c r="AK15" s="253">
        <f>(U15+Y15+AG15+Q15+AC15)/5</f>
        <v>72.8</v>
      </c>
      <c r="AL15" s="110">
        <f>(AJ15+AK15)/2</f>
        <v>69.074999999999989</v>
      </c>
      <c r="AM15" s="254">
        <v>150</v>
      </c>
      <c r="AN15" s="111"/>
      <c r="AO15" s="45"/>
    </row>
    <row r="16" spans="1:41" ht="53.25" customHeight="1">
      <c r="A16" s="227">
        <f>RANK(AL16,AL$10:AL$24,0)</f>
        <v>7</v>
      </c>
      <c r="B16" s="153">
        <v>74</v>
      </c>
      <c r="C16" s="106" t="s">
        <v>471</v>
      </c>
      <c r="D16" s="256" t="s">
        <v>488</v>
      </c>
      <c r="E16" s="256" t="s">
        <v>489</v>
      </c>
      <c r="F16" s="229">
        <v>10026847</v>
      </c>
      <c r="G16" s="231" t="s">
        <v>58</v>
      </c>
      <c r="H16" s="228" t="s">
        <v>490</v>
      </c>
      <c r="I16" s="152" t="s">
        <v>491</v>
      </c>
      <c r="J16" s="68" t="s">
        <v>492</v>
      </c>
      <c r="K16" s="57" t="s">
        <v>89</v>
      </c>
      <c r="L16" s="69" t="s">
        <v>493</v>
      </c>
      <c r="M16" s="57" t="s">
        <v>494</v>
      </c>
      <c r="N16" s="57" t="s">
        <v>286</v>
      </c>
      <c r="O16" s="57" t="s">
        <v>495</v>
      </c>
      <c r="P16" s="253">
        <v>65.5</v>
      </c>
      <c r="Q16" s="253">
        <v>69</v>
      </c>
      <c r="R16" s="108">
        <f>(P16+Q16)/2</f>
        <v>67.25</v>
      </c>
      <c r="S16" s="114">
        <f>RANK(R16,R$10:R$24,0)</f>
        <v>8</v>
      </c>
      <c r="T16" s="253">
        <v>63.75</v>
      </c>
      <c r="U16" s="253">
        <v>70</v>
      </c>
      <c r="V16" s="108">
        <f>(T16+U16)/2</f>
        <v>66.875</v>
      </c>
      <c r="W16" s="114">
        <f>RANK(V16,V$10:V$24,0)</f>
        <v>12</v>
      </c>
      <c r="X16" s="253">
        <v>67.75</v>
      </c>
      <c r="Y16" s="253">
        <v>74</v>
      </c>
      <c r="Z16" s="108">
        <f>(X16+Y16)/2</f>
        <v>70.875</v>
      </c>
      <c r="AA16" s="114">
        <f>RANK(Z16,Z$10:Z$24,0)</f>
        <v>4</v>
      </c>
      <c r="AB16" s="253">
        <v>67.25</v>
      </c>
      <c r="AC16" s="253">
        <v>70</v>
      </c>
      <c r="AD16" s="108">
        <f>(AB16+AC16)/2</f>
        <v>68.625</v>
      </c>
      <c r="AE16" s="114">
        <f>RANK(AD16,AD$10:AD$24,0)</f>
        <v>6</v>
      </c>
      <c r="AF16" s="253">
        <v>68.75</v>
      </c>
      <c r="AG16" s="253">
        <v>73</v>
      </c>
      <c r="AH16" s="108">
        <f>(AF16+AG16)/2</f>
        <v>70.875</v>
      </c>
      <c r="AI16" s="114">
        <f>RANK(AH16,AH$10:AH$24,0)</f>
        <v>5</v>
      </c>
      <c r="AJ16" s="253">
        <f>(T16+X16+AF16+P16+AB16)/5</f>
        <v>66.599999999999994</v>
      </c>
      <c r="AK16" s="253">
        <f>(U16+Y16+AG16+Q16+AC16)/5</f>
        <v>71.2</v>
      </c>
      <c r="AL16" s="110">
        <f>(AJ16+AK16)/2</f>
        <v>68.900000000000006</v>
      </c>
      <c r="AM16" s="254">
        <v>100</v>
      </c>
      <c r="AN16" s="111"/>
      <c r="AO16" s="112"/>
    </row>
    <row r="17" spans="1:41" ht="53.25" customHeight="1">
      <c r="A17" s="227">
        <f>RANK(AL17,AL$10:AL$24,0)</f>
        <v>8</v>
      </c>
      <c r="B17" s="153">
        <v>72</v>
      </c>
      <c r="C17" s="106" t="s">
        <v>471</v>
      </c>
      <c r="D17" s="224" t="s">
        <v>511</v>
      </c>
      <c r="E17" s="224" t="s">
        <v>512</v>
      </c>
      <c r="F17" s="229">
        <v>10067104</v>
      </c>
      <c r="G17" s="225" t="s">
        <v>58</v>
      </c>
      <c r="H17" s="228" t="s">
        <v>513</v>
      </c>
      <c r="I17" s="152" t="s">
        <v>514</v>
      </c>
      <c r="J17" s="147" t="s">
        <v>515</v>
      </c>
      <c r="K17" s="57" t="s">
        <v>41</v>
      </c>
      <c r="L17" s="69" t="s">
        <v>493</v>
      </c>
      <c r="M17" s="57" t="s">
        <v>516</v>
      </c>
      <c r="N17" s="69" t="s">
        <v>60</v>
      </c>
      <c r="O17" s="57" t="s">
        <v>517</v>
      </c>
      <c r="P17" s="253">
        <v>67</v>
      </c>
      <c r="Q17" s="253">
        <v>70</v>
      </c>
      <c r="R17" s="108">
        <f>(P17+Q17)/2</f>
        <v>68.5</v>
      </c>
      <c r="S17" s="114">
        <f>RANK(R17,R$10:R$24,0)</f>
        <v>6</v>
      </c>
      <c r="T17" s="253">
        <v>65.5</v>
      </c>
      <c r="U17" s="253">
        <v>71</v>
      </c>
      <c r="V17" s="108">
        <f>(T17+U17)/2</f>
        <v>68.25</v>
      </c>
      <c r="W17" s="114">
        <f>RANK(V17,V$10:V$24,0)</f>
        <v>8</v>
      </c>
      <c r="X17" s="253">
        <v>67</v>
      </c>
      <c r="Y17" s="253">
        <v>70</v>
      </c>
      <c r="Z17" s="108">
        <f>(X17+Y17)/2</f>
        <v>68.5</v>
      </c>
      <c r="AA17" s="114">
        <f>RANK(Z17,Z$10:Z$24,0)</f>
        <v>9</v>
      </c>
      <c r="AB17" s="253">
        <v>66</v>
      </c>
      <c r="AC17" s="253">
        <v>71</v>
      </c>
      <c r="AD17" s="108">
        <f>(AB17+AC17)/2</f>
        <v>68.5</v>
      </c>
      <c r="AE17" s="114">
        <f>RANK(AD17,AD$10:AD$24,0)</f>
        <v>7</v>
      </c>
      <c r="AF17" s="253">
        <v>66</v>
      </c>
      <c r="AG17" s="253">
        <v>69</v>
      </c>
      <c r="AH17" s="108">
        <f>(AF17+AG17)/2</f>
        <v>67.5</v>
      </c>
      <c r="AI17" s="114">
        <f>RANK(AH17,AH$10:AH$24,0)</f>
        <v>10</v>
      </c>
      <c r="AJ17" s="253">
        <f>(T17+X17+AF17+P17+AB17)/5</f>
        <v>66.3</v>
      </c>
      <c r="AK17" s="253">
        <f>(U17+Y17+AG17+Q17+AC17)/5</f>
        <v>70.2</v>
      </c>
      <c r="AL17" s="110">
        <f>(AJ17+AK17)/2</f>
        <v>68.25</v>
      </c>
      <c r="AM17" s="254"/>
      <c r="AN17" s="111"/>
      <c r="AO17" s="112"/>
    </row>
    <row r="18" spans="1:41" ht="53.25" customHeight="1">
      <c r="A18" s="227">
        <f>RANK(AL18,AL$10:AL$24,0)</f>
        <v>9</v>
      </c>
      <c r="B18" s="153">
        <v>26</v>
      </c>
      <c r="C18" s="106" t="s">
        <v>471</v>
      </c>
      <c r="D18" s="224" t="s">
        <v>358</v>
      </c>
      <c r="E18" s="228" t="s">
        <v>428</v>
      </c>
      <c r="F18" s="229">
        <v>10039146</v>
      </c>
      <c r="G18" s="225" t="s">
        <v>58</v>
      </c>
      <c r="H18" s="228" t="s">
        <v>502</v>
      </c>
      <c r="I18" s="152" t="s">
        <v>503</v>
      </c>
      <c r="J18" s="68" t="s">
        <v>91</v>
      </c>
      <c r="K18" s="69" t="s">
        <v>504</v>
      </c>
      <c r="L18" s="70" t="s">
        <v>92</v>
      </c>
      <c r="M18" s="57" t="s">
        <v>64</v>
      </c>
      <c r="N18" s="69" t="s">
        <v>60</v>
      </c>
      <c r="O18" s="57" t="s">
        <v>505</v>
      </c>
      <c r="P18" s="253">
        <v>64</v>
      </c>
      <c r="Q18" s="253">
        <v>70</v>
      </c>
      <c r="R18" s="108">
        <f>(P18+Q18)/2</f>
        <v>67</v>
      </c>
      <c r="S18" s="114">
        <f>RANK(R18,R$10:R$24,0)</f>
        <v>11</v>
      </c>
      <c r="T18" s="253">
        <v>65.75</v>
      </c>
      <c r="U18" s="253">
        <v>71</v>
      </c>
      <c r="V18" s="108">
        <f>(T18+U18)/2</f>
        <v>68.375</v>
      </c>
      <c r="W18" s="114">
        <f>RANK(V18,V$10:V$24,0)</f>
        <v>7</v>
      </c>
      <c r="X18" s="253">
        <v>66.75</v>
      </c>
      <c r="Y18" s="253">
        <v>72</v>
      </c>
      <c r="Z18" s="108">
        <f>(X18+Y18)/2</f>
        <v>69.375</v>
      </c>
      <c r="AA18" s="114">
        <f>RANK(Z18,Z$10:Z$24,0)</f>
        <v>7</v>
      </c>
      <c r="AB18" s="253">
        <v>64</v>
      </c>
      <c r="AC18" s="253">
        <v>69</v>
      </c>
      <c r="AD18" s="108">
        <f>(AB18+AC18)/2</f>
        <v>66.5</v>
      </c>
      <c r="AE18" s="114">
        <f>RANK(AD18,AD$10:AD$24,0)</f>
        <v>11</v>
      </c>
      <c r="AF18" s="253">
        <v>65.25</v>
      </c>
      <c r="AG18" s="253">
        <v>71</v>
      </c>
      <c r="AH18" s="108">
        <f>(AF18+AG18)/2</f>
        <v>68.125</v>
      </c>
      <c r="AI18" s="114">
        <f>RANK(AH18,AH$10:AH$24,0)</f>
        <v>9</v>
      </c>
      <c r="AJ18" s="253">
        <f>(T18+X18+AF18+P18+AB18)/5</f>
        <v>65.150000000000006</v>
      </c>
      <c r="AK18" s="253">
        <f>(U18+Y18+AG18+Q18+AC18)/5</f>
        <v>70.599999999999994</v>
      </c>
      <c r="AL18" s="110">
        <f>(AJ18+AK18)/2</f>
        <v>67.875</v>
      </c>
      <c r="AM18" s="254"/>
      <c r="AN18" s="255"/>
      <c r="AO18" s="112"/>
    </row>
    <row r="19" spans="1:41" ht="53.25" customHeight="1">
      <c r="A19" s="227">
        <f>RANK(AL19,AL$10:AL$24,0)</f>
        <v>10</v>
      </c>
      <c r="B19" s="153">
        <v>30</v>
      </c>
      <c r="C19" s="106" t="s">
        <v>450</v>
      </c>
      <c r="D19" s="230" t="s">
        <v>518</v>
      </c>
      <c r="E19" s="230" t="s">
        <v>519</v>
      </c>
      <c r="F19" s="225">
        <v>10107348</v>
      </c>
      <c r="G19" s="231" t="s">
        <v>35</v>
      </c>
      <c r="H19" s="230" t="s">
        <v>520</v>
      </c>
      <c r="I19" s="152" t="s">
        <v>521</v>
      </c>
      <c r="J19" s="68" t="s">
        <v>239</v>
      </c>
      <c r="K19" s="57" t="s">
        <v>522</v>
      </c>
      <c r="L19" s="57" t="s">
        <v>62</v>
      </c>
      <c r="M19" s="57" t="s">
        <v>183</v>
      </c>
      <c r="N19" s="69" t="s">
        <v>304</v>
      </c>
      <c r="O19" s="70" t="s">
        <v>523</v>
      </c>
      <c r="P19" s="253">
        <v>64</v>
      </c>
      <c r="Q19" s="253">
        <v>67</v>
      </c>
      <c r="R19" s="108">
        <f>(P19+Q19)/2</f>
        <v>65.5</v>
      </c>
      <c r="S19" s="114">
        <f>RANK(R19,R$10:R$24,0)</f>
        <v>13</v>
      </c>
      <c r="T19" s="253">
        <v>64.5</v>
      </c>
      <c r="U19" s="253">
        <v>69</v>
      </c>
      <c r="V19" s="108">
        <f>(T19+U19)/2</f>
        <v>66.75</v>
      </c>
      <c r="W19" s="114">
        <f>RANK(V19,V$10:V$24,0)</f>
        <v>13</v>
      </c>
      <c r="X19" s="253">
        <v>65.25</v>
      </c>
      <c r="Y19" s="253">
        <v>71</v>
      </c>
      <c r="Z19" s="108">
        <f>(X19+Y19)/2</f>
        <v>68.125</v>
      </c>
      <c r="AA19" s="114">
        <f>RANK(Z19,Z$10:Z$24,0)</f>
        <v>10</v>
      </c>
      <c r="AB19" s="253">
        <v>65.5</v>
      </c>
      <c r="AC19" s="253">
        <v>70</v>
      </c>
      <c r="AD19" s="108">
        <f>(AB19+AC19)/2</f>
        <v>67.75</v>
      </c>
      <c r="AE19" s="114">
        <f>RANK(AD19,AD$10:AD$24,0)</f>
        <v>8</v>
      </c>
      <c r="AF19" s="253">
        <v>64.75</v>
      </c>
      <c r="AG19" s="253">
        <v>68</v>
      </c>
      <c r="AH19" s="108">
        <f>(AF19+AG19)/2</f>
        <v>66.375</v>
      </c>
      <c r="AI19" s="114">
        <f>RANK(AH19,AH$10:AH$24,0)</f>
        <v>12</v>
      </c>
      <c r="AJ19" s="253">
        <f>(T19+X19+AF19+P19+AB19)/5</f>
        <v>64.8</v>
      </c>
      <c r="AK19" s="253">
        <f>(U19+Y19+AG19+Q19+AC19)/5</f>
        <v>69</v>
      </c>
      <c r="AL19" s="110">
        <f>(AJ19+AK19)/2</f>
        <v>66.900000000000006</v>
      </c>
      <c r="AM19" s="257"/>
      <c r="AN19" s="111"/>
      <c r="AO19" s="112"/>
    </row>
    <row r="20" spans="1:41" ht="53.25" customHeight="1">
      <c r="A20" s="227">
        <f>RANK(AL20,AL$10:AL$24,0)</f>
        <v>11</v>
      </c>
      <c r="B20" s="153">
        <v>59</v>
      </c>
      <c r="C20" s="106" t="s">
        <v>450</v>
      </c>
      <c r="D20" s="230" t="s">
        <v>547</v>
      </c>
      <c r="E20" s="230" t="s">
        <v>548</v>
      </c>
      <c r="F20" s="225">
        <v>10061605</v>
      </c>
      <c r="G20" s="231" t="s">
        <v>35</v>
      </c>
      <c r="H20" s="226" t="s">
        <v>549</v>
      </c>
      <c r="I20" s="152" t="s">
        <v>550</v>
      </c>
      <c r="J20" s="68" t="s">
        <v>551</v>
      </c>
      <c r="K20" s="57" t="s">
        <v>552</v>
      </c>
      <c r="L20" s="57" t="s">
        <v>36</v>
      </c>
      <c r="M20" s="57" t="s">
        <v>42</v>
      </c>
      <c r="N20" s="57" t="s">
        <v>37</v>
      </c>
      <c r="O20" s="70" t="s">
        <v>553</v>
      </c>
      <c r="P20" s="253">
        <v>66.5</v>
      </c>
      <c r="Q20" s="253">
        <v>65</v>
      </c>
      <c r="R20" s="108">
        <f>(P20+Q20)/2</f>
        <v>65.75</v>
      </c>
      <c r="S20" s="114">
        <f>RANK(R20,R$10:R$24,0)</f>
        <v>12</v>
      </c>
      <c r="T20" s="253">
        <v>66</v>
      </c>
      <c r="U20" s="253">
        <v>69</v>
      </c>
      <c r="V20" s="108">
        <f>(T20+U20)/2</f>
        <v>67.5</v>
      </c>
      <c r="W20" s="114">
        <f>RANK(V20,V$10:V$24,0)</f>
        <v>9</v>
      </c>
      <c r="X20" s="253">
        <v>64.5</v>
      </c>
      <c r="Y20" s="253">
        <v>68</v>
      </c>
      <c r="Z20" s="108">
        <f>(X20+Y20)/2</f>
        <v>66.25</v>
      </c>
      <c r="AA20" s="114">
        <f>RANK(Z20,Z$10:Z$24,0)</f>
        <v>13</v>
      </c>
      <c r="AB20" s="253">
        <v>64.25</v>
      </c>
      <c r="AC20" s="253">
        <v>69</v>
      </c>
      <c r="AD20" s="108">
        <f>(AB20+AC20)/2</f>
        <v>66.625</v>
      </c>
      <c r="AE20" s="114">
        <f>RANK(AD20,AD$10:AD$24,0)</f>
        <v>10</v>
      </c>
      <c r="AF20" s="253">
        <v>66.5</v>
      </c>
      <c r="AG20" s="253">
        <v>70</v>
      </c>
      <c r="AH20" s="108">
        <f>(AF20+AG20)/2</f>
        <v>68.25</v>
      </c>
      <c r="AI20" s="114">
        <f>RANK(AH20,AH$10:AH$24,0)</f>
        <v>8</v>
      </c>
      <c r="AJ20" s="253">
        <f>(T20+X20+AF20+P20+AB20)/5</f>
        <v>65.55</v>
      </c>
      <c r="AK20" s="253">
        <f>(U20+Y20+AG20+Q20+AC20)/5</f>
        <v>68.2</v>
      </c>
      <c r="AL20" s="110">
        <f>(AJ20+AK20)/2</f>
        <v>66.875</v>
      </c>
      <c r="AM20" s="257"/>
      <c r="AN20" s="255"/>
      <c r="AO20" s="112"/>
    </row>
    <row r="21" spans="1:41" ht="53.25" customHeight="1">
      <c r="A21" s="227">
        <f>RANK(AL21,AL$10:AL$24,0)</f>
        <v>12</v>
      </c>
      <c r="B21" s="153">
        <v>70</v>
      </c>
      <c r="C21" s="38" t="s">
        <v>471</v>
      </c>
      <c r="D21" s="224" t="s">
        <v>472</v>
      </c>
      <c r="E21" s="228" t="s">
        <v>473</v>
      </c>
      <c r="F21" s="225">
        <v>10078997</v>
      </c>
      <c r="G21" s="225" t="s">
        <v>35</v>
      </c>
      <c r="H21" s="228" t="s">
        <v>474</v>
      </c>
      <c r="I21" s="152" t="s">
        <v>475</v>
      </c>
      <c r="J21" s="68" t="s">
        <v>476</v>
      </c>
      <c r="K21" s="57" t="s">
        <v>477</v>
      </c>
      <c r="L21" s="57" t="s">
        <v>191</v>
      </c>
      <c r="M21" s="57" t="s">
        <v>478</v>
      </c>
      <c r="N21" s="57" t="s">
        <v>469</v>
      </c>
      <c r="O21" s="57" t="s">
        <v>479</v>
      </c>
      <c r="P21" s="253">
        <v>67.25</v>
      </c>
      <c r="Q21" s="253">
        <v>67</v>
      </c>
      <c r="R21" s="108">
        <f>(P21+Q21)/2</f>
        <v>67.125</v>
      </c>
      <c r="S21" s="114">
        <f>RANK(R21,R$10:R$24,0)</f>
        <v>10</v>
      </c>
      <c r="T21" s="253">
        <v>66</v>
      </c>
      <c r="U21" s="253">
        <v>69</v>
      </c>
      <c r="V21" s="108">
        <f>(T21+U21)/2</f>
        <v>67.5</v>
      </c>
      <c r="W21" s="114">
        <f>RANK(V21,V$10:V$24,0)</f>
        <v>9</v>
      </c>
      <c r="X21" s="253">
        <v>65.75</v>
      </c>
      <c r="Y21" s="253">
        <v>69</v>
      </c>
      <c r="Z21" s="108">
        <f>(X21+Y21)/2</f>
        <v>67.375</v>
      </c>
      <c r="AA21" s="114">
        <f>RANK(Z21,Z$10:Z$24,0)</f>
        <v>11</v>
      </c>
      <c r="AB21" s="253">
        <v>65.5</v>
      </c>
      <c r="AC21" s="253">
        <v>66</v>
      </c>
      <c r="AD21" s="108">
        <f>(AB21+AC21)/2</f>
        <v>65.75</v>
      </c>
      <c r="AE21" s="114">
        <f>RANK(AD21,AD$10:AD$24,0)</f>
        <v>12</v>
      </c>
      <c r="AF21" s="253">
        <v>65.25</v>
      </c>
      <c r="AG21" s="253">
        <v>66</v>
      </c>
      <c r="AH21" s="108">
        <f>(AF21+AG21)/2</f>
        <v>65.625</v>
      </c>
      <c r="AI21" s="114">
        <f>RANK(AH21,AH$10:AH$24,0)</f>
        <v>13</v>
      </c>
      <c r="AJ21" s="253">
        <f>(T21+X21+AF21+P21+AB21)/5</f>
        <v>65.95</v>
      </c>
      <c r="AK21" s="253">
        <f>(U21+Y21+AG21+Q21+AC21)/5</f>
        <v>67.400000000000006</v>
      </c>
      <c r="AL21" s="110">
        <f>(AJ21+AK21)/2</f>
        <v>66.675000000000011</v>
      </c>
      <c r="AM21" s="258"/>
      <c r="AN21" s="111"/>
      <c r="AO21" s="112"/>
    </row>
    <row r="22" spans="1:41" ht="53.25" customHeight="1">
      <c r="A22" s="227">
        <f>RANK(AL22,AL$10:AL$24,0)</f>
        <v>13</v>
      </c>
      <c r="B22" s="153">
        <v>71</v>
      </c>
      <c r="C22" s="106" t="s">
        <v>471</v>
      </c>
      <c r="D22" s="230" t="s">
        <v>541</v>
      </c>
      <c r="E22" s="230" t="s">
        <v>542</v>
      </c>
      <c r="F22" s="229">
        <v>10071599</v>
      </c>
      <c r="G22" s="231" t="s">
        <v>58</v>
      </c>
      <c r="H22" s="226" t="s">
        <v>543</v>
      </c>
      <c r="I22" s="148" t="s">
        <v>544</v>
      </c>
      <c r="J22" s="147" t="s">
        <v>545</v>
      </c>
      <c r="K22" s="57" t="s">
        <v>89</v>
      </c>
      <c r="L22" s="69" t="s">
        <v>62</v>
      </c>
      <c r="M22" s="57" t="s">
        <v>63</v>
      </c>
      <c r="N22" s="69" t="s">
        <v>60</v>
      </c>
      <c r="O22" s="70" t="s">
        <v>546</v>
      </c>
      <c r="P22" s="253">
        <v>66.75</v>
      </c>
      <c r="Q22" s="253">
        <v>70</v>
      </c>
      <c r="R22" s="108">
        <f>(P22+Q22)/2</f>
        <v>68.375</v>
      </c>
      <c r="S22" s="114">
        <f>RANK(R22,R$10:R$24,0)</f>
        <v>7</v>
      </c>
      <c r="T22" s="253">
        <v>64.25</v>
      </c>
      <c r="U22" s="253">
        <v>70</v>
      </c>
      <c r="V22" s="108">
        <f>(T22+U22)/2</f>
        <v>67.125</v>
      </c>
      <c r="W22" s="114">
        <f>RANK(V22,V$10:V$24,0)</f>
        <v>11</v>
      </c>
      <c r="X22" s="253">
        <v>64</v>
      </c>
      <c r="Y22" s="253">
        <v>69</v>
      </c>
      <c r="Z22" s="108">
        <f>(X22+Y22)/2</f>
        <v>66.5</v>
      </c>
      <c r="AA22" s="114">
        <f>RANK(Z22,Z$10:Z$24,0)</f>
        <v>12</v>
      </c>
      <c r="AB22" s="253">
        <v>61.25</v>
      </c>
      <c r="AC22" s="253">
        <v>66</v>
      </c>
      <c r="AD22" s="108">
        <f>(AB22+AC22)/2</f>
        <v>63.625</v>
      </c>
      <c r="AE22" s="114">
        <f>RANK(AD22,AD$10:AD$24,0)</f>
        <v>13</v>
      </c>
      <c r="AF22" s="253">
        <v>66.5</v>
      </c>
      <c r="AG22" s="253">
        <v>67</v>
      </c>
      <c r="AH22" s="108">
        <f>(AF22+AG22)/2</f>
        <v>66.75</v>
      </c>
      <c r="AI22" s="114">
        <f>RANK(AH22,AH$10:AH$24,0)</f>
        <v>11</v>
      </c>
      <c r="AJ22" s="253">
        <f>(T22+X22+AF22+P22+AB22)/5</f>
        <v>64.55</v>
      </c>
      <c r="AK22" s="253">
        <f>(U22+Y22+AG22+Q22+AC22)/5</f>
        <v>68.400000000000006</v>
      </c>
      <c r="AL22" s="110">
        <f>(AJ22+AK22)/2</f>
        <v>66.474999999999994</v>
      </c>
      <c r="AM22" s="257"/>
      <c r="AN22" s="255"/>
      <c r="AO22" s="112"/>
    </row>
    <row r="23" spans="1:41" ht="53.25" customHeight="1">
      <c r="A23" s="227">
        <f>RANK(AL23,AL$10:AL$24,0)</f>
        <v>14</v>
      </c>
      <c r="B23" s="153">
        <v>66</v>
      </c>
      <c r="C23" s="106" t="s">
        <v>450</v>
      </c>
      <c r="D23" s="224" t="s">
        <v>262</v>
      </c>
      <c r="E23" s="224" t="s">
        <v>557</v>
      </c>
      <c r="F23" s="225">
        <v>10019767</v>
      </c>
      <c r="G23" s="225" t="s">
        <v>35</v>
      </c>
      <c r="H23" s="228" t="s">
        <v>558</v>
      </c>
      <c r="I23" s="152" t="s">
        <v>559</v>
      </c>
      <c r="J23" s="68" t="s">
        <v>560</v>
      </c>
      <c r="K23" s="57" t="s">
        <v>561</v>
      </c>
      <c r="L23" s="57" t="s">
        <v>36</v>
      </c>
      <c r="M23" s="57" t="s">
        <v>562</v>
      </c>
      <c r="N23" s="57" t="s">
        <v>84</v>
      </c>
      <c r="O23" s="57" t="s">
        <v>563</v>
      </c>
      <c r="P23" s="253">
        <v>59.25</v>
      </c>
      <c r="Q23" s="253">
        <v>59</v>
      </c>
      <c r="R23" s="108">
        <f>(P23+Q23)/2</f>
        <v>59.125</v>
      </c>
      <c r="S23" s="114">
        <f>RANK(R23,R$10:R$24,0)</f>
        <v>14</v>
      </c>
      <c r="T23" s="253">
        <v>62.75</v>
      </c>
      <c r="U23" s="253">
        <v>70</v>
      </c>
      <c r="V23" s="108">
        <f>(T23+U23)/2</f>
        <v>66.375</v>
      </c>
      <c r="W23" s="114">
        <f>RANK(V23,V$10:V$24,0)</f>
        <v>14</v>
      </c>
      <c r="X23" s="253">
        <v>62.75</v>
      </c>
      <c r="Y23" s="253">
        <v>69</v>
      </c>
      <c r="Z23" s="108">
        <f>(X23+Y23)/2</f>
        <v>65.875</v>
      </c>
      <c r="AA23" s="114">
        <f>RANK(Z23,Z$10:Z$24,0)</f>
        <v>14</v>
      </c>
      <c r="AB23" s="253">
        <v>57</v>
      </c>
      <c r="AC23" s="253">
        <v>59</v>
      </c>
      <c r="AD23" s="108">
        <f>(AB23+AC23)/2</f>
        <v>58</v>
      </c>
      <c r="AE23" s="114">
        <f>RANK(AD23,AD$10:AD$24,0)</f>
        <v>15</v>
      </c>
      <c r="AF23" s="253">
        <v>64.5</v>
      </c>
      <c r="AG23" s="253">
        <v>64</v>
      </c>
      <c r="AH23" s="108">
        <f>(AF23+AG23)/2</f>
        <v>64.25</v>
      </c>
      <c r="AI23" s="114">
        <f>RANK(AH23,AH$10:AH$24,0)</f>
        <v>14</v>
      </c>
      <c r="AJ23" s="253">
        <f>(T23+X23+AF23+P23+AB23)/5</f>
        <v>61.25</v>
      </c>
      <c r="AK23" s="253">
        <f>(U23+Y23+AG23+Q23+AC23)/5</f>
        <v>64.2</v>
      </c>
      <c r="AL23" s="110">
        <f>(AJ23+AK23)/2</f>
        <v>62.725000000000001</v>
      </c>
      <c r="AM23" s="257"/>
      <c r="AN23" s="111"/>
    </row>
    <row r="24" spans="1:41" ht="53.25" customHeight="1" thickBot="1">
      <c r="A24" s="259">
        <f>RANK(AL24,AL$10:AL$24,0)</f>
        <v>15</v>
      </c>
      <c r="B24" s="260">
        <v>63</v>
      </c>
      <c r="C24" s="261" t="s">
        <v>471</v>
      </c>
      <c r="D24" s="262" t="s">
        <v>533</v>
      </c>
      <c r="E24" s="263" t="s">
        <v>534</v>
      </c>
      <c r="F24" s="264">
        <v>10003439</v>
      </c>
      <c r="G24" s="264" t="s">
        <v>35</v>
      </c>
      <c r="H24" s="263" t="s">
        <v>535</v>
      </c>
      <c r="I24" s="265" t="s">
        <v>536</v>
      </c>
      <c r="J24" s="266" t="s">
        <v>537</v>
      </c>
      <c r="K24" s="267" t="s">
        <v>538</v>
      </c>
      <c r="L24" s="268" t="s">
        <v>45</v>
      </c>
      <c r="M24" s="267" t="s">
        <v>83</v>
      </c>
      <c r="N24" s="268" t="s">
        <v>539</v>
      </c>
      <c r="O24" s="269" t="s">
        <v>540</v>
      </c>
      <c r="P24" s="270">
        <v>60</v>
      </c>
      <c r="Q24" s="270">
        <v>55</v>
      </c>
      <c r="R24" s="271">
        <f>(P24+Q24)/2</f>
        <v>57.5</v>
      </c>
      <c r="S24" s="272">
        <f>RANK(R24,R$10:R$24,0)</f>
        <v>15</v>
      </c>
      <c r="T24" s="270">
        <v>57</v>
      </c>
      <c r="U24" s="270">
        <v>59</v>
      </c>
      <c r="V24" s="271">
        <f>(T24+U24)/2</f>
        <v>58</v>
      </c>
      <c r="W24" s="272">
        <f>RANK(V24,V$10:V$24,0)</f>
        <v>15</v>
      </c>
      <c r="X24" s="270">
        <v>60.25</v>
      </c>
      <c r="Y24" s="270">
        <v>60</v>
      </c>
      <c r="Z24" s="271">
        <f>(X24+Y24)/2</f>
        <v>60.125</v>
      </c>
      <c r="AA24" s="272">
        <f>RANK(Z24,Z$10:Z$24,0)</f>
        <v>15</v>
      </c>
      <c r="AB24" s="270">
        <v>56.25</v>
      </c>
      <c r="AC24" s="270">
        <v>62</v>
      </c>
      <c r="AD24" s="271">
        <f>(AB24+AC24)/2</f>
        <v>59.125</v>
      </c>
      <c r="AE24" s="272">
        <f>RANK(AD24,AD$10:AD$24,0)</f>
        <v>14</v>
      </c>
      <c r="AF24" s="270">
        <v>51</v>
      </c>
      <c r="AG24" s="270">
        <v>52</v>
      </c>
      <c r="AH24" s="271">
        <f>(AF24+AG24)/2</f>
        <v>51.5</v>
      </c>
      <c r="AI24" s="272">
        <f>RANK(AH24,AH$10:AH$24,0)</f>
        <v>15</v>
      </c>
      <c r="AJ24" s="270">
        <f>(T24+X24+AF24+P24+AB24)/5</f>
        <v>56.9</v>
      </c>
      <c r="AK24" s="270">
        <f>(U24+Y24+AG24+Q24+AC24)/5</f>
        <v>57.6</v>
      </c>
      <c r="AL24" s="273">
        <f>(AJ24+AK24)/2</f>
        <v>57.25</v>
      </c>
      <c r="AM24" s="274"/>
      <c r="AN24" s="111"/>
      <c r="AO24" s="112"/>
    </row>
    <row r="25" spans="1:41" ht="21.75" customHeight="1">
      <c r="A25" s="115"/>
      <c r="B25" s="116"/>
      <c r="C25" s="117"/>
      <c r="D25" s="118"/>
      <c r="E25" s="119"/>
      <c r="F25" s="119"/>
      <c r="G25" s="120"/>
      <c r="H25" s="121"/>
      <c r="I25" s="121"/>
      <c r="J25" s="120"/>
      <c r="K25" s="122"/>
      <c r="L25" s="120"/>
      <c r="M25" s="120"/>
      <c r="N25" s="120"/>
      <c r="O25" s="123"/>
      <c r="P25" s="124"/>
      <c r="Q25" s="124"/>
      <c r="R25" s="125"/>
      <c r="S25" s="126"/>
      <c r="T25" s="124"/>
      <c r="U25" s="124"/>
      <c r="V25" s="125"/>
      <c r="W25" s="126"/>
      <c r="X25" s="124"/>
      <c r="Y25" s="124"/>
      <c r="Z25" s="125"/>
      <c r="AA25" s="126"/>
      <c r="AB25" s="124"/>
      <c r="AC25" s="124"/>
      <c r="AD25" s="125"/>
      <c r="AE25" s="126"/>
      <c r="AF25" s="124"/>
      <c r="AG25" s="124"/>
      <c r="AH25" s="125"/>
      <c r="AI25" s="126"/>
      <c r="AJ25" s="127"/>
      <c r="AK25" s="127"/>
      <c r="AL25" s="128"/>
      <c r="AM25" s="129"/>
    </row>
    <row r="26" spans="1:41" ht="24.75" customHeight="1">
      <c r="A26" s="54" t="s">
        <v>54</v>
      </c>
      <c r="B26" s="54"/>
      <c r="C26" s="54"/>
      <c r="D26" s="54"/>
      <c r="G26" s="275" t="s">
        <v>8</v>
      </c>
      <c r="H26" s="275"/>
      <c r="I26" s="275"/>
      <c r="J26" s="275"/>
      <c r="K26" s="275"/>
      <c r="L26" s="54"/>
      <c r="M26" s="54"/>
      <c r="N26" s="131"/>
      <c r="O26" s="131"/>
      <c r="P26" s="132"/>
      <c r="Q26" s="132"/>
      <c r="R26" s="132"/>
      <c r="S26" s="132"/>
      <c r="T26" s="132"/>
      <c r="U26" s="132"/>
      <c r="V26" s="132"/>
      <c r="W26" s="132"/>
      <c r="X26" s="133"/>
      <c r="Y26" s="133"/>
      <c r="Z26" s="133"/>
      <c r="AA26" s="133"/>
      <c r="AB26" s="132"/>
      <c r="AC26" s="132"/>
      <c r="AD26" s="132"/>
      <c r="AE26" s="132"/>
      <c r="AF26" s="134"/>
      <c r="AG26" s="134"/>
      <c r="AH26" s="134"/>
      <c r="AI26" s="134"/>
      <c r="AJ26" s="134"/>
      <c r="AK26" s="134"/>
      <c r="AL26" s="134"/>
      <c r="AM26" s="133"/>
    </row>
    <row r="27" spans="1:41" ht="24.75" customHeight="1">
      <c r="E27" s="135"/>
      <c r="F27" s="135"/>
      <c r="AF27" s="136"/>
      <c r="AG27" s="136"/>
      <c r="AH27" s="136"/>
      <c r="AI27" s="136"/>
      <c r="AJ27" s="136"/>
      <c r="AK27" s="136"/>
      <c r="AL27" s="136"/>
    </row>
    <row r="28" spans="1:41" s="138" customFormat="1" ht="27.75">
      <c r="A28" s="137"/>
      <c r="B28" s="137"/>
      <c r="C28" s="137"/>
      <c r="D28" s="137"/>
      <c r="E28" s="135"/>
      <c r="F28" s="135"/>
      <c r="G28" s="137"/>
      <c r="H28" s="137"/>
      <c r="I28" s="137"/>
      <c r="J28" s="137"/>
      <c r="K28" s="137"/>
      <c r="L28" s="137"/>
      <c r="M28" s="137"/>
      <c r="N28" s="137"/>
      <c r="O28" s="137"/>
      <c r="AM28" s="137"/>
    </row>
    <row r="29" spans="1:41" s="138" customFormat="1" ht="48" customHeight="1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9"/>
      <c r="Q29" s="139"/>
      <c r="R29" s="140"/>
      <c r="S29" s="141"/>
      <c r="T29" s="139"/>
      <c r="U29" s="139"/>
      <c r="V29" s="140"/>
      <c r="W29" s="141"/>
      <c r="X29" s="139"/>
      <c r="Y29" s="139"/>
      <c r="Z29" s="140"/>
      <c r="AA29" s="141"/>
      <c r="AB29" s="139"/>
      <c r="AC29" s="139"/>
      <c r="AD29" s="140"/>
      <c r="AE29" s="141"/>
      <c r="AF29" s="139"/>
      <c r="AG29" s="139"/>
      <c r="AH29" s="140"/>
      <c r="AI29" s="141"/>
      <c r="AJ29" s="140"/>
      <c r="AK29" s="140"/>
      <c r="AL29" s="140"/>
      <c r="AM29" s="137"/>
    </row>
    <row r="30" spans="1:41" s="138" customFormat="1" ht="32.1" customHeight="1">
      <c r="A30" s="137"/>
      <c r="B30" s="137"/>
      <c r="C30" s="137"/>
      <c r="D30" s="137"/>
      <c r="E30" s="135"/>
      <c r="F30" s="135"/>
      <c r="G30" s="137"/>
      <c r="H30" s="137"/>
      <c r="I30" s="137"/>
      <c r="J30" s="137"/>
      <c r="K30" s="137"/>
      <c r="L30" s="137"/>
      <c r="M30" s="137"/>
      <c r="N30" s="137"/>
      <c r="O30" s="137"/>
      <c r="P30" s="139"/>
      <c r="Q30" s="139"/>
      <c r="R30" s="140"/>
      <c r="S30" s="141"/>
      <c r="T30" s="139"/>
      <c r="U30" s="139"/>
      <c r="V30" s="140"/>
      <c r="W30" s="141"/>
      <c r="X30" s="139"/>
      <c r="Y30" s="139"/>
      <c r="Z30" s="140"/>
      <c r="AA30" s="141"/>
      <c r="AB30" s="139"/>
      <c r="AC30" s="139"/>
      <c r="AD30" s="140"/>
      <c r="AE30" s="141"/>
      <c r="AF30" s="139"/>
      <c r="AG30" s="139"/>
      <c r="AH30" s="140"/>
      <c r="AI30" s="141"/>
      <c r="AJ30" s="140"/>
      <c r="AK30" s="140"/>
      <c r="AL30" s="140"/>
      <c r="AM30" s="137"/>
    </row>
    <row r="31" spans="1:41" s="138" customFormat="1" ht="32.1" customHeight="1">
      <c r="A31" s="137"/>
      <c r="B31" s="137"/>
      <c r="C31" s="137"/>
      <c r="D31" s="137"/>
      <c r="E31" s="135"/>
      <c r="F31" s="135"/>
      <c r="G31" s="137"/>
      <c r="H31" s="137"/>
      <c r="I31" s="137"/>
      <c r="J31" s="137"/>
      <c r="K31" s="137"/>
      <c r="L31" s="137"/>
      <c r="M31" s="137"/>
      <c r="N31" s="137"/>
      <c r="O31" s="137"/>
      <c r="P31" s="139"/>
      <c r="Q31" s="139"/>
      <c r="R31" s="140"/>
      <c r="S31" s="141"/>
      <c r="T31" s="139"/>
      <c r="U31" s="139"/>
      <c r="V31" s="140"/>
      <c r="W31" s="141"/>
      <c r="X31" s="139"/>
      <c r="Y31" s="139"/>
      <c r="Z31" s="140"/>
      <c r="AA31" s="141"/>
      <c r="AB31" s="139"/>
      <c r="AC31" s="139"/>
      <c r="AD31" s="140"/>
      <c r="AE31" s="141"/>
      <c r="AF31" s="139"/>
      <c r="AG31" s="139"/>
      <c r="AH31" s="140"/>
      <c r="AI31" s="141"/>
      <c r="AJ31" s="140"/>
      <c r="AK31" s="140"/>
      <c r="AL31" s="140"/>
      <c r="AM31" s="137"/>
    </row>
    <row r="32" spans="1:41" s="138" customFormat="1" ht="32.1" customHeight="1">
      <c r="A32" s="137"/>
      <c r="B32" s="137"/>
      <c r="C32" s="137"/>
      <c r="D32" s="137"/>
      <c r="E32" s="135"/>
      <c r="F32" s="135"/>
      <c r="G32" s="137"/>
      <c r="H32" s="137"/>
      <c r="I32" s="137"/>
      <c r="J32" s="137"/>
      <c r="K32" s="137"/>
      <c r="L32" s="137"/>
      <c r="M32" s="137"/>
      <c r="N32" s="137"/>
      <c r="O32" s="137"/>
      <c r="P32" s="139"/>
      <c r="Q32" s="139"/>
      <c r="R32" s="140"/>
      <c r="S32" s="141"/>
      <c r="T32" s="139"/>
      <c r="U32" s="139"/>
      <c r="V32" s="140"/>
      <c r="W32" s="141"/>
      <c r="X32" s="139"/>
      <c r="Y32" s="139"/>
      <c r="Z32" s="140"/>
      <c r="AA32" s="141"/>
      <c r="AB32" s="139"/>
      <c r="AC32" s="139"/>
      <c r="AD32" s="140"/>
      <c r="AE32" s="141"/>
      <c r="AF32" s="139"/>
      <c r="AG32" s="139"/>
      <c r="AH32" s="140"/>
      <c r="AI32" s="141"/>
      <c r="AJ32" s="140"/>
      <c r="AK32" s="140"/>
      <c r="AL32" s="140"/>
      <c r="AM32" s="137"/>
    </row>
    <row r="33" spans="1:39" s="138" customFormat="1" ht="32.1" customHeight="1">
      <c r="A33" s="137"/>
      <c r="B33" s="137"/>
      <c r="C33" s="137"/>
      <c r="D33" s="137"/>
      <c r="E33" s="135"/>
      <c r="F33" s="135"/>
      <c r="G33" s="137"/>
      <c r="H33" s="137"/>
      <c r="I33" s="137"/>
      <c r="J33" s="137"/>
      <c r="K33" s="137"/>
      <c r="L33" s="137"/>
      <c r="M33" s="137"/>
      <c r="N33" s="137"/>
      <c r="O33" s="137"/>
      <c r="P33" s="139"/>
      <c r="Q33" s="139"/>
      <c r="R33" s="140"/>
      <c r="S33" s="141"/>
      <c r="T33" s="139"/>
      <c r="U33" s="139"/>
      <c r="V33" s="140"/>
      <c r="W33" s="141"/>
      <c r="X33" s="139"/>
      <c r="Y33" s="139"/>
      <c r="Z33" s="140"/>
      <c r="AA33" s="141"/>
      <c r="AB33" s="139"/>
      <c r="AC33" s="139"/>
      <c r="AD33" s="140"/>
      <c r="AE33" s="141"/>
      <c r="AF33" s="139"/>
      <c r="AG33" s="139"/>
      <c r="AH33" s="140"/>
      <c r="AI33" s="141"/>
      <c r="AJ33" s="140"/>
      <c r="AK33" s="140"/>
      <c r="AL33" s="140"/>
      <c r="AM33" s="137"/>
    </row>
    <row r="34" spans="1:39" s="138" customFormat="1" ht="32.1" customHeight="1">
      <c r="A34" s="137"/>
      <c r="B34" s="137"/>
      <c r="C34" s="137"/>
      <c r="D34" s="137"/>
      <c r="E34" s="135"/>
      <c r="F34" s="135"/>
      <c r="G34" s="137"/>
      <c r="H34" s="137"/>
      <c r="I34" s="137"/>
      <c r="J34" s="137"/>
      <c r="K34" s="137"/>
      <c r="L34" s="137"/>
      <c r="M34" s="137"/>
      <c r="N34" s="137"/>
      <c r="O34" s="137"/>
      <c r="P34" s="139"/>
      <c r="Q34" s="139"/>
      <c r="R34" s="140"/>
      <c r="S34" s="141"/>
      <c r="T34" s="139"/>
      <c r="U34" s="139"/>
      <c r="V34" s="140"/>
      <c r="W34" s="141"/>
      <c r="X34" s="139"/>
      <c r="Y34" s="139"/>
      <c r="Z34" s="140"/>
      <c r="AA34" s="141"/>
      <c r="AB34" s="139"/>
      <c r="AC34" s="139"/>
      <c r="AD34" s="140"/>
      <c r="AE34" s="141"/>
      <c r="AF34" s="139"/>
      <c r="AG34" s="139"/>
      <c r="AH34" s="140"/>
      <c r="AI34" s="141"/>
      <c r="AJ34" s="140"/>
      <c r="AK34" s="140"/>
      <c r="AL34" s="140"/>
      <c r="AM34" s="137"/>
    </row>
    <row r="35" spans="1:39" s="138" customFormat="1" ht="32.1" customHeight="1">
      <c r="A35" s="137"/>
      <c r="B35" s="137"/>
      <c r="C35" s="137"/>
      <c r="D35" s="137"/>
      <c r="E35" s="135"/>
      <c r="F35" s="135"/>
      <c r="G35" s="137"/>
      <c r="H35" s="137"/>
      <c r="I35" s="137"/>
      <c r="J35" s="137"/>
      <c r="K35" s="137"/>
      <c r="L35" s="137"/>
      <c r="M35" s="137"/>
      <c r="N35" s="137"/>
      <c r="O35" s="137"/>
      <c r="P35" s="139"/>
      <c r="Q35" s="139"/>
      <c r="R35" s="141"/>
      <c r="S35" s="141"/>
      <c r="T35" s="139"/>
      <c r="U35" s="139"/>
      <c r="V35" s="141"/>
      <c r="W35" s="141"/>
      <c r="X35" s="139"/>
      <c r="Y35" s="139"/>
      <c r="Z35" s="140"/>
      <c r="AA35" s="141"/>
      <c r="AB35" s="139"/>
      <c r="AC35" s="139"/>
      <c r="AD35" s="141"/>
      <c r="AE35" s="141"/>
      <c r="AF35" s="139"/>
      <c r="AG35" s="139"/>
      <c r="AH35" s="140"/>
      <c r="AI35" s="141"/>
      <c r="AJ35" s="140"/>
      <c r="AK35" s="140"/>
      <c r="AL35" s="140"/>
      <c r="AM35" s="137"/>
    </row>
  </sheetData>
  <mergeCells count="27">
    <mergeCell ref="AF8:AI8"/>
    <mergeCell ref="AJ8:AK8"/>
    <mergeCell ref="AL8:AL9"/>
    <mergeCell ref="AM8:AM9"/>
    <mergeCell ref="G26:K26"/>
    <mergeCell ref="N8:N9"/>
    <mergeCell ref="O8:O9"/>
    <mergeCell ref="P8:S8"/>
    <mergeCell ref="T8:W8"/>
    <mergeCell ref="X8:AA8"/>
    <mergeCell ref="AB8:AE8"/>
    <mergeCell ref="H8:H9"/>
    <mergeCell ref="I8:I9"/>
    <mergeCell ref="J8:J9"/>
    <mergeCell ref="K8:K9"/>
    <mergeCell ref="L8:L9"/>
    <mergeCell ref="M8:M9"/>
    <mergeCell ref="A1:AM1"/>
    <mergeCell ref="A2:AL2"/>
    <mergeCell ref="A3:AM3"/>
    <mergeCell ref="A7:K7"/>
    <mergeCell ref="A8:A9"/>
    <mergeCell ref="B8:B9"/>
    <mergeCell ref="C8:C9"/>
    <mergeCell ref="D8:E9"/>
    <mergeCell ref="F8:F9"/>
    <mergeCell ref="G8:G9"/>
  </mergeCells>
  <printOptions horizontalCentered="1"/>
  <pageMargins left="0" right="0" top="0.39370078740157483" bottom="0" header="0" footer="0"/>
  <pageSetup paperSize="9" scale="46" orientation="landscape" horizontalDpi="300" verticalDpi="300" r:id="rId1"/>
  <headerFooter>
    <oddHeader>&amp;L&amp;G&amp;C&amp;G&amp;R&amp;G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T21"/>
  <sheetViews>
    <sheetView view="pageBreakPreview" topLeftCell="A7" zoomScale="65" zoomScaleNormal="70" zoomScaleSheetLayoutView="65" workbookViewId="0">
      <selection activeCell="H12" sqref="H12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5.140625" style="5" customWidth="1"/>
    <col min="6" max="6" width="13.28515625" style="5" hidden="1" customWidth="1"/>
    <col min="7" max="7" width="6.28515625" style="5" customWidth="1"/>
    <col min="8" max="8" width="32.425781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11.42578125" style="5" customWidth="1"/>
    <col min="13" max="13" width="8.5703125" style="5" customWidth="1"/>
    <col min="14" max="14" width="9.5703125" style="5" customWidth="1"/>
    <col min="15" max="15" width="17.7109375" style="5" customWidth="1"/>
    <col min="16" max="16" width="6.5703125" style="5" customWidth="1"/>
    <col min="17" max="17" width="10" style="5" customWidth="1"/>
    <col min="18" max="18" width="3.7109375" style="5" customWidth="1"/>
    <col min="19" max="19" width="6.5703125" style="5" customWidth="1"/>
    <col min="20" max="20" width="10.140625" style="5" customWidth="1"/>
    <col min="21" max="21" width="3.7109375" style="5" customWidth="1"/>
    <col min="22" max="22" width="7" style="5" customWidth="1"/>
    <col min="23" max="23" width="9.85546875" style="5" customWidth="1"/>
    <col min="24" max="24" width="3.85546875" style="5" customWidth="1"/>
    <col min="25" max="25" width="4.140625" style="5" customWidth="1"/>
    <col min="26" max="26" width="2.85546875" style="5" customWidth="1"/>
    <col min="27" max="27" width="4.140625" style="5" customWidth="1"/>
    <col min="28" max="28" width="8.85546875" style="5" customWidth="1"/>
    <col min="29" max="29" width="11" style="5" customWidth="1"/>
    <col min="30" max="30" width="7.42578125" style="5" customWidth="1"/>
    <col min="31" max="31" width="18" style="2" customWidth="1"/>
    <col min="32" max="32" width="11" style="2" customWidth="1"/>
    <col min="33" max="33" width="38.42578125" customWidth="1"/>
  </cols>
  <sheetData>
    <row r="1" spans="1:46" ht="53.25" customHeight="1">
      <c r="A1" s="157" t="s">
        <v>99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</row>
    <row r="3" spans="1:46" s="7" customFormat="1" ht="24" customHeight="1">
      <c r="A3" s="159" t="s">
        <v>420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6"/>
    </row>
    <row r="4" spans="1:46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E4" s="4"/>
    </row>
    <row r="5" spans="1:46" s="16" customFormat="1" ht="20.25" customHeight="1">
      <c r="A5" s="15"/>
      <c r="E5" s="9"/>
      <c r="F5" s="9"/>
      <c r="G5" s="17" t="s">
        <v>4</v>
      </c>
      <c r="H5" s="18" t="s">
        <v>224</v>
      </c>
      <c r="I5" s="89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AE5" s="21"/>
    </row>
    <row r="6" spans="1:46" s="16" customFormat="1" ht="20.25" customHeight="1">
      <c r="G6" s="22" t="s">
        <v>5</v>
      </c>
      <c r="H6" s="90" t="s">
        <v>146</v>
      </c>
      <c r="I6" s="89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AE6" s="4"/>
      <c r="AF6" s="23"/>
    </row>
    <row r="7" spans="1:46" s="16" customFormat="1" ht="20.25" customHeight="1">
      <c r="G7" s="24" t="s">
        <v>7</v>
      </c>
      <c r="H7" s="183" t="s">
        <v>75</v>
      </c>
      <c r="I7" s="183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AE7" s="21"/>
      <c r="AF7" s="23"/>
    </row>
    <row r="8" spans="1:46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31"/>
      <c r="Z8" s="31"/>
      <c r="AA8" s="31"/>
      <c r="AB8" s="31"/>
      <c r="AD8" s="32" t="s">
        <v>421</v>
      </c>
      <c r="AE8" s="33"/>
      <c r="AF8" s="23"/>
    </row>
    <row r="9" spans="1:46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23</v>
      </c>
      <c r="Q9" s="172"/>
      <c r="R9" s="173"/>
      <c r="S9" s="174" t="s">
        <v>24</v>
      </c>
      <c r="T9" s="175"/>
      <c r="U9" s="176"/>
      <c r="V9" s="177" t="s">
        <v>25</v>
      </c>
      <c r="W9" s="177"/>
      <c r="X9" s="177"/>
      <c r="Y9" s="180" t="s">
        <v>26</v>
      </c>
      <c r="Z9" s="180" t="s">
        <v>27</v>
      </c>
      <c r="AA9" s="180" t="s">
        <v>28</v>
      </c>
      <c r="AB9" s="182" t="s">
        <v>29</v>
      </c>
      <c r="AC9" s="182" t="s">
        <v>30</v>
      </c>
      <c r="AD9" s="182" t="s">
        <v>31</v>
      </c>
      <c r="AE9" s="4"/>
      <c r="AF9" s="23"/>
    </row>
    <row r="10" spans="1:46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181"/>
      <c r="Z10" s="181"/>
      <c r="AA10" s="181"/>
      <c r="AB10" s="182"/>
      <c r="AC10" s="182"/>
      <c r="AD10" s="182"/>
      <c r="AE10" s="4"/>
      <c r="AF10" s="23"/>
    </row>
    <row r="11" spans="1:46" s="47" customFormat="1" ht="48" customHeight="1">
      <c r="A11" s="37">
        <f t="shared" ref="A11:A18" si="0">RANK(AC11,AC$11:AC$18,0)</f>
        <v>1</v>
      </c>
      <c r="B11" s="34">
        <v>13</v>
      </c>
      <c r="C11" s="66" t="s">
        <v>101</v>
      </c>
      <c r="D11" s="56" t="s">
        <v>109</v>
      </c>
      <c r="E11" s="56" t="s">
        <v>110</v>
      </c>
      <c r="F11" s="34">
        <v>10182053</v>
      </c>
      <c r="G11" s="34" t="s">
        <v>35</v>
      </c>
      <c r="H11" s="74" t="s">
        <v>152</v>
      </c>
      <c r="I11" s="35" t="s">
        <v>153</v>
      </c>
      <c r="J11" s="68" t="s">
        <v>113</v>
      </c>
      <c r="K11" s="57" t="s">
        <v>154</v>
      </c>
      <c r="L11" s="57" t="s">
        <v>115</v>
      </c>
      <c r="M11" s="57" t="s">
        <v>155</v>
      </c>
      <c r="N11" s="72" t="s">
        <v>95</v>
      </c>
      <c r="O11" s="57" t="s">
        <v>156</v>
      </c>
      <c r="P11" s="40">
        <v>259.5</v>
      </c>
      <c r="Q11" s="41">
        <f t="shared" ref="Q11:Q18" si="1">ROUND(P11/3.7-IF($Y11=1,0.5,IF($Y11=2,1.5,0)),3)</f>
        <v>70.135000000000005</v>
      </c>
      <c r="R11" s="42">
        <f t="shared" ref="R11:R18" si="2">RANK(Q11,Q$11:Q$18,0)</f>
        <v>1</v>
      </c>
      <c r="S11" s="40">
        <v>263</v>
      </c>
      <c r="T11" s="41">
        <f t="shared" ref="T11:T18" si="3">ROUND(S11/3.7-IF($Y11=1,0.5,IF($Y11=2,1.5,0)),3)</f>
        <v>71.081000000000003</v>
      </c>
      <c r="U11" s="42">
        <f t="shared" ref="U11:U18" si="4">RANK(T11,T$11:T$18,0)</f>
        <v>1</v>
      </c>
      <c r="V11" s="40">
        <v>256.5</v>
      </c>
      <c r="W11" s="41">
        <f t="shared" ref="W11:W18" si="5">ROUND(V11/3.7-IF($Y11=1,0.5,IF($Y11=2,1.5,0)),3)</f>
        <v>69.323999999999998</v>
      </c>
      <c r="X11" s="42">
        <f t="shared" ref="X11:X18" si="6">RANK(W11,W$11:W$18,0)</f>
        <v>2</v>
      </c>
      <c r="Y11" s="43"/>
      <c r="Z11" s="43"/>
      <c r="AA11" s="43"/>
      <c r="AB11" s="44">
        <f t="shared" ref="AB11:AB18" si="7">S11+V11+P11</f>
        <v>779</v>
      </c>
      <c r="AC11" s="41">
        <f t="shared" ref="AC11:AC18" si="8">ROUND(((Q11+T11+W11)/3),3)</f>
        <v>70.180000000000007</v>
      </c>
      <c r="AD11" s="43" t="s">
        <v>38</v>
      </c>
      <c r="AE11" s="45"/>
      <c r="AF11" s="45"/>
      <c r="AG11" s="46"/>
    </row>
    <row r="12" spans="1:46" s="47" customFormat="1" ht="48" customHeight="1">
      <c r="A12" s="37">
        <f t="shared" si="0"/>
        <v>2</v>
      </c>
      <c r="B12" s="34">
        <v>12</v>
      </c>
      <c r="C12" s="66" t="s">
        <v>101</v>
      </c>
      <c r="D12" s="56" t="s">
        <v>109</v>
      </c>
      <c r="E12" s="56" t="s">
        <v>110</v>
      </c>
      <c r="F12" s="34">
        <v>10182053</v>
      </c>
      <c r="G12" s="34" t="s">
        <v>35</v>
      </c>
      <c r="H12" s="74" t="s">
        <v>111</v>
      </c>
      <c r="I12" s="35" t="s">
        <v>112</v>
      </c>
      <c r="J12" s="68" t="s">
        <v>113</v>
      </c>
      <c r="K12" s="57" t="s">
        <v>114</v>
      </c>
      <c r="L12" s="57" t="s">
        <v>115</v>
      </c>
      <c r="M12" s="57" t="s">
        <v>116</v>
      </c>
      <c r="N12" s="69" t="s">
        <v>60</v>
      </c>
      <c r="O12" s="71" t="s">
        <v>117</v>
      </c>
      <c r="P12" s="40">
        <v>257</v>
      </c>
      <c r="Q12" s="41">
        <f t="shared" si="1"/>
        <v>69.459000000000003</v>
      </c>
      <c r="R12" s="42">
        <f t="shared" si="2"/>
        <v>2</v>
      </c>
      <c r="S12" s="40">
        <v>247.5</v>
      </c>
      <c r="T12" s="41">
        <f t="shared" si="3"/>
        <v>66.891999999999996</v>
      </c>
      <c r="U12" s="42">
        <f t="shared" si="4"/>
        <v>4</v>
      </c>
      <c r="V12" s="40">
        <v>250</v>
      </c>
      <c r="W12" s="41">
        <f t="shared" si="5"/>
        <v>67.567999999999998</v>
      </c>
      <c r="X12" s="42">
        <f t="shared" si="6"/>
        <v>4</v>
      </c>
      <c r="Y12" s="43"/>
      <c r="Z12" s="43"/>
      <c r="AA12" s="43"/>
      <c r="AB12" s="44">
        <f t="shared" si="7"/>
        <v>754.5</v>
      </c>
      <c r="AC12" s="41">
        <f t="shared" si="8"/>
        <v>67.972999999999999</v>
      </c>
      <c r="AD12" s="43" t="s">
        <v>38</v>
      </c>
      <c r="AE12" s="45"/>
      <c r="AF12" s="45"/>
      <c r="AG12" s="48"/>
    </row>
    <row r="13" spans="1:46" s="47" customFormat="1" ht="48" customHeight="1">
      <c r="A13" s="37">
        <f t="shared" si="0"/>
        <v>3</v>
      </c>
      <c r="B13" s="34">
        <v>1</v>
      </c>
      <c r="C13" s="66" t="s">
        <v>101</v>
      </c>
      <c r="D13" s="56" t="s">
        <v>126</v>
      </c>
      <c r="E13" s="56" t="s">
        <v>127</v>
      </c>
      <c r="F13" s="34">
        <v>10211260</v>
      </c>
      <c r="G13" s="34" t="s">
        <v>35</v>
      </c>
      <c r="H13" s="74" t="s">
        <v>128</v>
      </c>
      <c r="I13" s="35" t="s">
        <v>129</v>
      </c>
      <c r="J13" s="73" t="s">
        <v>130</v>
      </c>
      <c r="K13" s="71" t="s">
        <v>123</v>
      </c>
      <c r="L13" s="57" t="s">
        <v>62</v>
      </c>
      <c r="M13" s="57" t="s">
        <v>51</v>
      </c>
      <c r="N13" s="72" t="s">
        <v>131</v>
      </c>
      <c r="O13" s="57" t="s">
        <v>132</v>
      </c>
      <c r="P13" s="40">
        <v>244</v>
      </c>
      <c r="Q13" s="41">
        <f t="shared" si="1"/>
        <v>65.945999999999998</v>
      </c>
      <c r="R13" s="42">
        <f t="shared" si="2"/>
        <v>5</v>
      </c>
      <c r="S13" s="40">
        <v>248</v>
      </c>
      <c r="T13" s="41">
        <f t="shared" si="3"/>
        <v>67.027000000000001</v>
      </c>
      <c r="U13" s="42">
        <f t="shared" si="4"/>
        <v>3</v>
      </c>
      <c r="V13" s="40">
        <v>258</v>
      </c>
      <c r="W13" s="41">
        <f t="shared" si="5"/>
        <v>69.73</v>
      </c>
      <c r="X13" s="42">
        <f t="shared" si="6"/>
        <v>1</v>
      </c>
      <c r="Y13" s="43"/>
      <c r="Z13" s="43"/>
      <c r="AA13" s="43"/>
      <c r="AB13" s="44">
        <f t="shared" si="7"/>
        <v>750</v>
      </c>
      <c r="AC13" s="41">
        <f t="shared" si="8"/>
        <v>67.567999999999998</v>
      </c>
      <c r="AD13" s="43" t="s">
        <v>38</v>
      </c>
      <c r="AE13" s="45"/>
      <c r="AF13" s="45"/>
      <c r="AG13" s="46"/>
    </row>
    <row r="14" spans="1:46" s="47" customFormat="1" ht="48" customHeight="1">
      <c r="A14" s="37">
        <f t="shared" si="0"/>
        <v>4</v>
      </c>
      <c r="B14" s="34">
        <v>50</v>
      </c>
      <c r="C14" s="38" t="s">
        <v>101</v>
      </c>
      <c r="D14" s="56" t="s">
        <v>102</v>
      </c>
      <c r="E14" s="74" t="s">
        <v>103</v>
      </c>
      <c r="F14" s="34">
        <v>10238647</v>
      </c>
      <c r="G14" s="34" t="s">
        <v>35</v>
      </c>
      <c r="H14" s="74" t="s">
        <v>147</v>
      </c>
      <c r="I14" s="35" t="s">
        <v>148</v>
      </c>
      <c r="J14" s="68" t="s">
        <v>106</v>
      </c>
      <c r="K14" s="57" t="s">
        <v>149</v>
      </c>
      <c r="L14" s="57" t="s">
        <v>62</v>
      </c>
      <c r="M14" s="57" t="s">
        <v>150</v>
      </c>
      <c r="N14" s="72" t="s">
        <v>95</v>
      </c>
      <c r="O14" s="70" t="s">
        <v>151</v>
      </c>
      <c r="P14" s="40">
        <v>241.5</v>
      </c>
      <c r="Q14" s="41">
        <f t="shared" si="1"/>
        <v>65.27</v>
      </c>
      <c r="R14" s="42">
        <f t="shared" si="2"/>
        <v>6</v>
      </c>
      <c r="S14" s="40">
        <v>251.5</v>
      </c>
      <c r="T14" s="41">
        <f t="shared" si="3"/>
        <v>67.972999999999999</v>
      </c>
      <c r="U14" s="42">
        <f t="shared" si="4"/>
        <v>2</v>
      </c>
      <c r="V14" s="40">
        <v>256.5</v>
      </c>
      <c r="W14" s="41">
        <f t="shared" si="5"/>
        <v>69.323999999999998</v>
      </c>
      <c r="X14" s="42">
        <f t="shared" si="6"/>
        <v>2</v>
      </c>
      <c r="Y14" s="43"/>
      <c r="Z14" s="43"/>
      <c r="AA14" s="43"/>
      <c r="AB14" s="44">
        <f t="shared" si="7"/>
        <v>749.5</v>
      </c>
      <c r="AC14" s="41">
        <f t="shared" si="8"/>
        <v>67.522000000000006</v>
      </c>
      <c r="AD14" s="43" t="s">
        <v>38</v>
      </c>
      <c r="AE14" s="45"/>
      <c r="AF14" s="45"/>
      <c r="AG14" s="46"/>
    </row>
    <row r="15" spans="1:46" s="47" customFormat="1" ht="48" customHeight="1">
      <c r="A15" s="37">
        <f t="shared" si="0"/>
        <v>5</v>
      </c>
      <c r="B15" s="34">
        <v>49</v>
      </c>
      <c r="C15" s="38" t="s">
        <v>101</v>
      </c>
      <c r="D15" s="56" t="s">
        <v>102</v>
      </c>
      <c r="E15" s="74" t="s">
        <v>103</v>
      </c>
      <c r="F15" s="34">
        <v>10238647</v>
      </c>
      <c r="G15" s="34" t="s">
        <v>35</v>
      </c>
      <c r="H15" s="74" t="s">
        <v>104</v>
      </c>
      <c r="I15" s="35" t="s">
        <v>105</v>
      </c>
      <c r="J15" s="68" t="s">
        <v>106</v>
      </c>
      <c r="K15" s="57" t="s">
        <v>47</v>
      </c>
      <c r="L15" s="57" t="s">
        <v>107</v>
      </c>
      <c r="M15" s="57" t="s">
        <v>88</v>
      </c>
      <c r="N15" s="69" t="s">
        <v>60</v>
      </c>
      <c r="O15" s="70" t="s">
        <v>108</v>
      </c>
      <c r="P15" s="40">
        <v>250.5</v>
      </c>
      <c r="Q15" s="41">
        <f t="shared" si="1"/>
        <v>67.703000000000003</v>
      </c>
      <c r="R15" s="42">
        <f t="shared" si="2"/>
        <v>3</v>
      </c>
      <c r="S15" s="40">
        <v>246</v>
      </c>
      <c r="T15" s="41">
        <f t="shared" si="3"/>
        <v>66.486000000000004</v>
      </c>
      <c r="U15" s="42">
        <f t="shared" si="4"/>
        <v>5</v>
      </c>
      <c r="V15" s="40">
        <v>246.5</v>
      </c>
      <c r="W15" s="41">
        <f t="shared" si="5"/>
        <v>66.622</v>
      </c>
      <c r="X15" s="42">
        <f t="shared" si="6"/>
        <v>5</v>
      </c>
      <c r="Y15" s="43"/>
      <c r="Z15" s="43"/>
      <c r="AA15" s="43"/>
      <c r="AB15" s="44">
        <f t="shared" si="7"/>
        <v>743</v>
      </c>
      <c r="AC15" s="41">
        <f t="shared" si="8"/>
        <v>66.936999999999998</v>
      </c>
      <c r="AD15" s="43" t="s">
        <v>38</v>
      </c>
      <c r="AE15" s="45"/>
      <c r="AF15" s="45"/>
      <c r="AG15" s="46"/>
    </row>
    <row r="16" spans="1:46" s="47" customFormat="1" ht="48" customHeight="1">
      <c r="A16" s="37">
        <f t="shared" si="0"/>
        <v>6</v>
      </c>
      <c r="B16" s="34">
        <v>2</v>
      </c>
      <c r="C16" s="66" t="s">
        <v>101</v>
      </c>
      <c r="D16" s="56" t="s">
        <v>118</v>
      </c>
      <c r="E16" s="56" t="s">
        <v>119</v>
      </c>
      <c r="F16" s="34">
        <v>10238806</v>
      </c>
      <c r="G16" s="34" t="s">
        <v>35</v>
      </c>
      <c r="H16" s="74" t="s">
        <v>120</v>
      </c>
      <c r="I16" s="35" t="s">
        <v>121</v>
      </c>
      <c r="J16" s="68" t="s">
        <v>122</v>
      </c>
      <c r="K16" s="71" t="s">
        <v>123</v>
      </c>
      <c r="L16" s="57" t="s">
        <v>62</v>
      </c>
      <c r="M16" s="57" t="s">
        <v>90</v>
      </c>
      <c r="N16" s="72" t="s">
        <v>124</v>
      </c>
      <c r="O16" s="57" t="s">
        <v>125</v>
      </c>
      <c r="P16" s="40">
        <v>245.5</v>
      </c>
      <c r="Q16" s="41">
        <f t="shared" si="1"/>
        <v>66.350999999999999</v>
      </c>
      <c r="R16" s="42">
        <f t="shared" si="2"/>
        <v>4</v>
      </c>
      <c r="S16" s="40">
        <v>243.5</v>
      </c>
      <c r="T16" s="41">
        <f t="shared" si="3"/>
        <v>65.811000000000007</v>
      </c>
      <c r="U16" s="42">
        <f t="shared" si="4"/>
        <v>6</v>
      </c>
      <c r="V16" s="40">
        <v>246</v>
      </c>
      <c r="W16" s="41">
        <f t="shared" si="5"/>
        <v>66.486000000000004</v>
      </c>
      <c r="X16" s="42">
        <f t="shared" si="6"/>
        <v>6</v>
      </c>
      <c r="Y16" s="43"/>
      <c r="Z16" s="43"/>
      <c r="AA16" s="43"/>
      <c r="AB16" s="44">
        <f t="shared" si="7"/>
        <v>735</v>
      </c>
      <c r="AC16" s="41">
        <f t="shared" si="8"/>
        <v>66.215999999999994</v>
      </c>
      <c r="AD16" s="43" t="s">
        <v>38</v>
      </c>
      <c r="AE16" s="45"/>
      <c r="AF16" s="45"/>
      <c r="AG16" s="46"/>
    </row>
    <row r="17" spans="1:33" s="47" customFormat="1" ht="48" customHeight="1">
      <c r="A17" s="37">
        <f t="shared" si="0"/>
        <v>7</v>
      </c>
      <c r="B17" s="34">
        <v>34</v>
      </c>
      <c r="C17" s="66" t="s">
        <v>101</v>
      </c>
      <c r="D17" s="56" t="s">
        <v>133</v>
      </c>
      <c r="E17" s="56" t="s">
        <v>134</v>
      </c>
      <c r="F17" s="34">
        <v>10240706</v>
      </c>
      <c r="G17" s="34" t="s">
        <v>35</v>
      </c>
      <c r="H17" s="74" t="s">
        <v>135</v>
      </c>
      <c r="I17" s="35" t="s">
        <v>136</v>
      </c>
      <c r="J17" s="68" t="s">
        <v>137</v>
      </c>
      <c r="K17" s="57" t="s">
        <v>47</v>
      </c>
      <c r="L17" s="57" t="s">
        <v>36</v>
      </c>
      <c r="M17" s="57" t="s">
        <v>69</v>
      </c>
      <c r="N17" s="57" t="s">
        <v>138</v>
      </c>
      <c r="O17" s="57" t="s">
        <v>139</v>
      </c>
      <c r="P17" s="40">
        <v>229.5</v>
      </c>
      <c r="Q17" s="41">
        <f t="shared" si="1"/>
        <v>62.027000000000001</v>
      </c>
      <c r="R17" s="42">
        <f t="shared" si="2"/>
        <v>7</v>
      </c>
      <c r="S17" s="40">
        <v>220.5</v>
      </c>
      <c r="T17" s="41">
        <f t="shared" si="3"/>
        <v>59.594999999999999</v>
      </c>
      <c r="U17" s="42">
        <f t="shared" si="4"/>
        <v>7</v>
      </c>
      <c r="V17" s="40">
        <v>229</v>
      </c>
      <c r="W17" s="41">
        <f t="shared" si="5"/>
        <v>61.892000000000003</v>
      </c>
      <c r="X17" s="42">
        <f t="shared" si="6"/>
        <v>7</v>
      </c>
      <c r="Y17" s="43"/>
      <c r="Z17" s="43"/>
      <c r="AA17" s="43"/>
      <c r="AB17" s="44">
        <f t="shared" si="7"/>
        <v>679</v>
      </c>
      <c r="AC17" s="41">
        <f t="shared" si="8"/>
        <v>61.170999999999999</v>
      </c>
      <c r="AD17" s="43" t="s">
        <v>38</v>
      </c>
      <c r="AE17" s="45"/>
      <c r="AF17" s="45"/>
      <c r="AG17" s="46"/>
    </row>
    <row r="18" spans="1:33" s="47" customFormat="1" ht="48" customHeight="1">
      <c r="A18" s="37">
        <f t="shared" si="0"/>
        <v>8</v>
      </c>
      <c r="B18" s="34">
        <v>3</v>
      </c>
      <c r="C18" s="66" t="s">
        <v>101</v>
      </c>
      <c r="D18" s="56" t="s">
        <v>140</v>
      </c>
      <c r="E18" s="56" t="s">
        <v>141</v>
      </c>
      <c r="F18" s="34">
        <v>10238805</v>
      </c>
      <c r="G18" s="34" t="s">
        <v>35</v>
      </c>
      <c r="H18" s="74" t="s">
        <v>142</v>
      </c>
      <c r="I18" s="35" t="s">
        <v>143</v>
      </c>
      <c r="J18" s="68" t="s">
        <v>144</v>
      </c>
      <c r="K18" s="71" t="s">
        <v>123</v>
      </c>
      <c r="L18" s="57" t="s">
        <v>36</v>
      </c>
      <c r="M18" s="57" t="s">
        <v>145</v>
      </c>
      <c r="N18" s="72" t="s">
        <v>52</v>
      </c>
      <c r="O18" s="57" t="s">
        <v>70</v>
      </c>
      <c r="P18" s="40">
        <v>181</v>
      </c>
      <c r="Q18" s="41">
        <f t="shared" si="1"/>
        <v>48.918999999999997</v>
      </c>
      <c r="R18" s="42">
        <f t="shared" si="2"/>
        <v>8</v>
      </c>
      <c r="S18" s="40">
        <v>192.5</v>
      </c>
      <c r="T18" s="41">
        <f t="shared" si="3"/>
        <v>52.027000000000001</v>
      </c>
      <c r="U18" s="42">
        <f t="shared" si="4"/>
        <v>8</v>
      </c>
      <c r="V18" s="40">
        <v>196</v>
      </c>
      <c r="W18" s="41">
        <f t="shared" si="5"/>
        <v>52.972999999999999</v>
      </c>
      <c r="X18" s="42">
        <f t="shared" si="6"/>
        <v>8</v>
      </c>
      <c r="Y18" s="43"/>
      <c r="Z18" s="43"/>
      <c r="AA18" s="43"/>
      <c r="AB18" s="44">
        <f t="shared" si="7"/>
        <v>569.5</v>
      </c>
      <c r="AC18" s="41">
        <f t="shared" si="8"/>
        <v>51.305999999999997</v>
      </c>
      <c r="AD18" s="43" t="s">
        <v>38</v>
      </c>
      <c r="AE18" s="45"/>
      <c r="AF18" s="45"/>
      <c r="AG18" s="46"/>
    </row>
    <row r="19" spans="1:33" s="52" customFormat="1" ht="42.75" customHeight="1">
      <c r="A19" s="169"/>
      <c r="B19" s="169"/>
      <c r="C19" s="169"/>
      <c r="D19" s="169"/>
      <c r="E19" s="169"/>
      <c r="F19" s="50"/>
      <c r="G19" s="51"/>
      <c r="I19" s="170" t="s">
        <v>53</v>
      </c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AE19" s="53"/>
      <c r="AF19" s="53"/>
    </row>
    <row r="20" spans="1:33" ht="20.25" customHeight="1">
      <c r="A20" s="54" t="s">
        <v>54</v>
      </c>
      <c r="B20" s="54"/>
      <c r="C20" s="54"/>
      <c r="D20" s="54"/>
      <c r="E20" s="54"/>
      <c r="F20" s="55"/>
      <c r="G20" s="55"/>
      <c r="H20" s="55"/>
      <c r="I20" s="55"/>
      <c r="J20" s="178" t="s">
        <v>146</v>
      </c>
      <c r="K20" s="178"/>
      <c r="L20" s="178"/>
      <c r="M20" s="178"/>
      <c r="N20" s="178"/>
      <c r="O20" s="178"/>
      <c r="P20" s="178"/>
      <c r="Q20" s="178"/>
      <c r="R20" s="178"/>
      <c r="S20" s="178"/>
    </row>
    <row r="21" spans="1:33" ht="20.25">
      <c r="A21" s="54"/>
      <c r="B21" s="54"/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30">
    <mergeCell ref="J20:S20"/>
    <mergeCell ref="Z9:Z10"/>
    <mergeCell ref="AA9:AA10"/>
    <mergeCell ref="AB9:AB10"/>
    <mergeCell ref="AC9:AC10"/>
    <mergeCell ref="V9:X9"/>
    <mergeCell ref="Y9:Y10"/>
    <mergeCell ref="L9:L10"/>
    <mergeCell ref="M9:M10"/>
    <mergeCell ref="A19:E19"/>
    <mergeCell ref="I19:S19"/>
    <mergeCell ref="N9:N10"/>
    <mergeCell ref="O9:O10"/>
    <mergeCell ref="P9:R9"/>
    <mergeCell ref="S9:U9"/>
    <mergeCell ref="H9:H10"/>
    <mergeCell ref="I9:I10"/>
    <mergeCell ref="J9:J10"/>
    <mergeCell ref="K9:K10"/>
    <mergeCell ref="A1:AD1"/>
    <mergeCell ref="A2:AD2"/>
    <mergeCell ref="A3:AD3"/>
    <mergeCell ref="H7:I7"/>
    <mergeCell ref="A9:A10"/>
    <mergeCell ref="B9:B10"/>
    <mergeCell ref="C9:C10"/>
    <mergeCell ref="D9:E10"/>
    <mergeCell ref="F9:F10"/>
    <mergeCell ref="G9:G10"/>
    <mergeCell ref="AD9:AD10"/>
  </mergeCells>
  <printOptions horizontalCentered="1"/>
  <pageMargins left="0" right="0" top="0.39370078740157483" bottom="1.3779527559055118" header="0" footer="0"/>
  <pageSetup paperSize="9" scale="60" orientation="landscape" r:id="rId1"/>
  <headerFooter>
    <oddHeader>&amp;L&amp;G&amp;C&amp;G&amp;R&amp;G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G26"/>
  <sheetViews>
    <sheetView view="pageBreakPreview" zoomScale="65" zoomScaleNormal="40" zoomScaleSheetLayoutView="65" workbookViewId="0">
      <selection activeCell="J12" sqref="J12"/>
    </sheetView>
  </sheetViews>
  <sheetFormatPr defaultRowHeight="12.75"/>
  <cols>
    <col min="1" max="1" width="6.42578125" style="96" customWidth="1"/>
    <col min="2" max="2" width="4.140625" style="96" customWidth="1"/>
    <col min="3" max="3" width="7" style="96" hidden="1" customWidth="1"/>
    <col min="4" max="4" width="12.5703125" style="96" customWidth="1"/>
    <col min="5" max="5" width="21.5703125" style="96" customWidth="1"/>
    <col min="6" max="6" width="25.7109375" style="96" hidden="1" customWidth="1"/>
    <col min="7" max="7" width="6.28515625" style="96" customWidth="1"/>
    <col min="8" max="8" width="19.28515625" style="96" customWidth="1"/>
    <col min="9" max="9" width="26.140625" style="96" hidden="1" customWidth="1"/>
    <col min="10" max="10" width="19.28515625" style="96" customWidth="1"/>
    <col min="11" max="11" width="12.5703125" style="96" customWidth="1"/>
    <col min="12" max="12" width="10.42578125" style="96" customWidth="1"/>
    <col min="13" max="13" width="9.140625" style="96" customWidth="1"/>
    <col min="14" max="14" width="8.7109375" style="96" customWidth="1"/>
    <col min="15" max="15" width="14.140625" style="96" customWidth="1"/>
    <col min="16" max="17" width="7.85546875" style="96" customWidth="1"/>
    <col min="18" max="18" width="9.140625" style="96" customWidth="1"/>
    <col min="19" max="19" width="4.140625" style="96" customWidth="1"/>
    <col min="20" max="21" width="7.85546875" style="96" customWidth="1"/>
    <col min="22" max="22" width="9.140625" style="96" customWidth="1"/>
    <col min="23" max="23" width="4.140625" style="96" customWidth="1"/>
    <col min="24" max="25" width="7.85546875" style="96" customWidth="1"/>
    <col min="26" max="26" width="9.42578125" style="96" customWidth="1"/>
    <col min="27" max="27" width="4.7109375" style="96" customWidth="1"/>
    <col min="28" max="29" width="8.140625" style="96" customWidth="1"/>
    <col min="30" max="30" width="10.7109375" style="96" customWidth="1"/>
    <col min="31" max="31" width="10" style="96" customWidth="1"/>
    <col min="32" max="16384" width="9.140625" style="92"/>
  </cols>
  <sheetData>
    <row r="1" spans="1:33" ht="50.25" customHeight="1">
      <c r="A1" s="186" t="s">
        <v>99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spans="1:33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  <c r="AF2" s="4"/>
    </row>
    <row r="3" spans="1:33" ht="30" customHeight="1">
      <c r="A3" s="187" t="s">
        <v>429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</row>
    <row r="4" spans="1:33" ht="26.25" customHeight="1">
      <c r="A4" s="93"/>
      <c r="B4" s="93"/>
      <c r="C4" s="93"/>
      <c r="D4" s="93"/>
      <c r="E4" s="8" t="s">
        <v>3</v>
      </c>
      <c r="F4" s="94"/>
      <c r="G4" s="88" t="s">
        <v>430</v>
      </c>
      <c r="H4" s="17" t="s">
        <v>424</v>
      </c>
      <c r="I4" s="59" t="s">
        <v>431</v>
      </c>
      <c r="J4" s="17"/>
      <c r="K4" s="17"/>
      <c r="L4" s="17"/>
      <c r="M4" s="16"/>
      <c r="N4" s="188"/>
      <c r="O4" s="188"/>
      <c r="P4" s="188"/>
      <c r="Q4" s="188"/>
      <c r="R4" s="188"/>
      <c r="S4" s="54"/>
      <c r="T4" s="54"/>
      <c r="U4" s="95"/>
      <c r="V4" s="95"/>
      <c r="W4" s="93"/>
      <c r="X4" s="93"/>
      <c r="Y4" s="93"/>
      <c r="Z4" s="93"/>
      <c r="AA4" s="93"/>
      <c r="AB4" s="93"/>
      <c r="AC4" s="93"/>
      <c r="AD4" s="93"/>
      <c r="AE4" s="93"/>
    </row>
    <row r="5" spans="1:33" ht="26.25" customHeight="1">
      <c r="A5" s="93"/>
      <c r="B5" s="93"/>
      <c r="C5" s="93"/>
      <c r="D5" s="93"/>
      <c r="E5" s="93"/>
      <c r="F5" s="93"/>
      <c r="G5" s="9" t="s">
        <v>432</v>
      </c>
      <c r="H5" s="63" t="s">
        <v>321</v>
      </c>
      <c r="I5" s="90" t="s">
        <v>433</v>
      </c>
      <c r="J5" s="22"/>
      <c r="K5" s="22"/>
      <c r="L5" s="22"/>
      <c r="M5" s="16"/>
      <c r="N5" s="188"/>
      <c r="O5" s="188"/>
      <c r="P5" s="188"/>
      <c r="Q5" s="188"/>
      <c r="R5" s="188"/>
      <c r="S5" s="188"/>
      <c r="T5" s="188"/>
      <c r="U5" s="95"/>
      <c r="V5" s="95"/>
      <c r="W5" s="93"/>
      <c r="Y5" s="93"/>
      <c r="Z5" s="93"/>
      <c r="AA5" s="93"/>
      <c r="AB5" s="93"/>
      <c r="AC5" s="93"/>
      <c r="AD5" s="93"/>
      <c r="AE5" s="93"/>
    </row>
    <row r="6" spans="1:33" ht="26.25" customHeight="1">
      <c r="A6" s="93"/>
      <c r="B6" s="93"/>
      <c r="C6" s="93"/>
      <c r="D6" s="93"/>
      <c r="E6" s="93"/>
      <c r="F6" s="93"/>
      <c r="G6" s="88" t="s">
        <v>434</v>
      </c>
      <c r="H6" s="58" t="s">
        <v>6</v>
      </c>
      <c r="I6" s="18" t="s">
        <v>435</v>
      </c>
      <c r="J6" s="22"/>
      <c r="K6" s="22"/>
      <c r="L6" s="22"/>
      <c r="M6" s="16"/>
      <c r="N6" s="19"/>
      <c r="O6" s="19"/>
      <c r="P6" s="19"/>
      <c r="Q6" s="19"/>
      <c r="R6" s="19"/>
      <c r="S6" s="19"/>
      <c r="T6" s="19"/>
      <c r="U6" s="97"/>
      <c r="V6" s="97"/>
      <c r="W6" s="93"/>
      <c r="X6" s="93"/>
      <c r="Y6" s="93"/>
      <c r="Z6" s="93"/>
      <c r="AA6" s="93"/>
      <c r="AB6" s="93"/>
      <c r="AC6" s="93"/>
      <c r="AD6" s="93"/>
      <c r="AE6" s="93"/>
    </row>
    <row r="7" spans="1:33" s="100" customFormat="1" ht="24" thickBot="1">
      <c r="A7" s="189" t="s">
        <v>9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98"/>
      <c r="M7" s="98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D7" s="101"/>
      <c r="AE7" s="102" t="s">
        <v>436</v>
      </c>
    </row>
    <row r="8" spans="1:33" ht="39.75" customHeight="1">
      <c r="A8" s="190" t="s">
        <v>10</v>
      </c>
      <c r="B8" s="192" t="s">
        <v>11</v>
      </c>
      <c r="C8" s="184"/>
      <c r="D8" s="194" t="s">
        <v>12</v>
      </c>
      <c r="E8" s="195"/>
      <c r="F8" s="184" t="s">
        <v>13</v>
      </c>
      <c r="G8" s="184" t="s">
        <v>14</v>
      </c>
      <c r="H8" s="209" t="s">
        <v>15</v>
      </c>
      <c r="I8" s="184" t="s">
        <v>16</v>
      </c>
      <c r="J8" s="184" t="s">
        <v>17</v>
      </c>
      <c r="K8" s="184" t="s">
        <v>18</v>
      </c>
      <c r="L8" s="184" t="s">
        <v>19</v>
      </c>
      <c r="M8" s="184" t="s">
        <v>20</v>
      </c>
      <c r="N8" s="184" t="s">
        <v>21</v>
      </c>
      <c r="O8" s="203" t="s">
        <v>22</v>
      </c>
      <c r="P8" s="205" t="s">
        <v>437</v>
      </c>
      <c r="Q8" s="206"/>
      <c r="R8" s="206"/>
      <c r="S8" s="207"/>
      <c r="T8" s="205" t="s">
        <v>77</v>
      </c>
      <c r="U8" s="206"/>
      <c r="V8" s="206"/>
      <c r="W8" s="207"/>
      <c r="X8" s="205" t="s">
        <v>438</v>
      </c>
      <c r="Y8" s="206"/>
      <c r="Z8" s="206"/>
      <c r="AA8" s="207"/>
      <c r="AB8" s="198" t="s">
        <v>439</v>
      </c>
      <c r="AC8" s="208"/>
      <c r="AD8" s="198" t="s">
        <v>440</v>
      </c>
      <c r="AE8" s="200" t="s">
        <v>31</v>
      </c>
    </row>
    <row r="9" spans="1:33" ht="60.75" customHeight="1" thickBot="1">
      <c r="A9" s="191"/>
      <c r="B9" s="193"/>
      <c r="C9" s="185"/>
      <c r="D9" s="196"/>
      <c r="E9" s="197"/>
      <c r="F9" s="185"/>
      <c r="G9" s="185"/>
      <c r="H9" s="210"/>
      <c r="I9" s="185"/>
      <c r="J9" s="185"/>
      <c r="K9" s="185"/>
      <c r="L9" s="185"/>
      <c r="M9" s="185"/>
      <c r="N9" s="185"/>
      <c r="O9" s="204"/>
      <c r="P9" s="103" t="s">
        <v>441</v>
      </c>
      <c r="Q9" s="103" t="s">
        <v>442</v>
      </c>
      <c r="R9" s="104" t="s">
        <v>33</v>
      </c>
      <c r="S9" s="105" t="s">
        <v>10</v>
      </c>
      <c r="T9" s="103" t="s">
        <v>441</v>
      </c>
      <c r="U9" s="103" t="s">
        <v>442</v>
      </c>
      <c r="V9" s="104" t="s">
        <v>33</v>
      </c>
      <c r="W9" s="105" t="s">
        <v>10</v>
      </c>
      <c r="X9" s="103" t="s">
        <v>441</v>
      </c>
      <c r="Y9" s="103" t="s">
        <v>442</v>
      </c>
      <c r="Z9" s="104" t="s">
        <v>33</v>
      </c>
      <c r="AA9" s="105" t="s">
        <v>10</v>
      </c>
      <c r="AB9" s="103" t="s">
        <v>441</v>
      </c>
      <c r="AC9" s="103" t="s">
        <v>442</v>
      </c>
      <c r="AD9" s="199"/>
      <c r="AE9" s="201"/>
    </row>
    <row r="10" spans="1:33" ht="81.75" customHeight="1">
      <c r="A10" s="37">
        <f>RANK(AD10,AD$10:AD$14,0)</f>
        <v>1</v>
      </c>
      <c r="B10" s="34">
        <v>1</v>
      </c>
      <c r="C10" s="106" t="s">
        <v>101</v>
      </c>
      <c r="D10" s="56" t="s">
        <v>126</v>
      </c>
      <c r="E10" s="56" t="s">
        <v>127</v>
      </c>
      <c r="F10" s="34">
        <v>10211260</v>
      </c>
      <c r="G10" s="34" t="s">
        <v>35</v>
      </c>
      <c r="H10" s="74" t="s">
        <v>128</v>
      </c>
      <c r="I10" s="35" t="s">
        <v>129</v>
      </c>
      <c r="J10" s="73" t="s">
        <v>130</v>
      </c>
      <c r="K10" s="71" t="s">
        <v>123</v>
      </c>
      <c r="L10" s="57" t="s">
        <v>62</v>
      </c>
      <c r="M10" s="57" t="s">
        <v>51</v>
      </c>
      <c r="N10" s="72" t="s">
        <v>131</v>
      </c>
      <c r="O10" s="57" t="s">
        <v>132</v>
      </c>
      <c r="P10" s="107">
        <v>67</v>
      </c>
      <c r="Q10" s="107">
        <v>71</v>
      </c>
      <c r="R10" s="108">
        <f>(P10+Q10)/2</f>
        <v>69</v>
      </c>
      <c r="S10" s="109">
        <f>RANK(R10,R$10:R$14,0)</f>
        <v>1</v>
      </c>
      <c r="T10" s="107">
        <v>70.25</v>
      </c>
      <c r="U10" s="107">
        <v>74</v>
      </c>
      <c r="V10" s="108">
        <f>(T10+U10)/2</f>
        <v>72.125</v>
      </c>
      <c r="W10" s="109">
        <f>RANK(V10,V$10:V$14,0)</f>
        <v>1</v>
      </c>
      <c r="X10" s="107">
        <v>69.5</v>
      </c>
      <c r="Y10" s="107">
        <v>74.8</v>
      </c>
      <c r="Z10" s="108">
        <f>(X10+Y10)/2</f>
        <v>72.150000000000006</v>
      </c>
      <c r="AA10" s="109">
        <f>RANK(Z10,Z$10:Z$14,0)</f>
        <v>1</v>
      </c>
      <c r="AB10" s="107">
        <f t="shared" ref="AB10:AC14" si="0">(T10+X10+P10)/3</f>
        <v>68.916666666666671</v>
      </c>
      <c r="AC10" s="107">
        <f t="shared" si="0"/>
        <v>73.266666666666666</v>
      </c>
      <c r="AD10" s="110">
        <f>(AB10+AC10)/2</f>
        <v>71.091666666666669</v>
      </c>
      <c r="AE10" s="43" t="s">
        <v>38</v>
      </c>
      <c r="AF10" s="111"/>
      <c r="AG10" s="112"/>
    </row>
    <row r="11" spans="1:33" ht="81.75" customHeight="1">
      <c r="A11" s="37">
        <f>RANK(AD11,AD$10:AD$14,0)</f>
        <v>2</v>
      </c>
      <c r="B11" s="34">
        <v>50</v>
      </c>
      <c r="C11" s="38" t="s">
        <v>101</v>
      </c>
      <c r="D11" s="56" t="s">
        <v>102</v>
      </c>
      <c r="E11" s="74" t="s">
        <v>103</v>
      </c>
      <c r="F11" s="34">
        <v>10238647</v>
      </c>
      <c r="G11" s="34" t="s">
        <v>35</v>
      </c>
      <c r="H11" s="74" t="s">
        <v>147</v>
      </c>
      <c r="I11" s="35" t="s">
        <v>148</v>
      </c>
      <c r="J11" s="68" t="s">
        <v>106</v>
      </c>
      <c r="K11" s="57" t="s">
        <v>149</v>
      </c>
      <c r="L11" s="57" t="s">
        <v>62</v>
      </c>
      <c r="M11" s="57" t="s">
        <v>150</v>
      </c>
      <c r="N11" s="72" t="s">
        <v>95</v>
      </c>
      <c r="O11" s="70" t="s">
        <v>151</v>
      </c>
      <c r="P11" s="107">
        <v>66</v>
      </c>
      <c r="Q11" s="107">
        <v>69</v>
      </c>
      <c r="R11" s="113">
        <f>(P11+Q11)/2</f>
        <v>67.5</v>
      </c>
      <c r="S11" s="114">
        <f>RANK(R11,R$10:R$14,0)</f>
        <v>2</v>
      </c>
      <c r="T11" s="107">
        <v>69.25</v>
      </c>
      <c r="U11" s="107">
        <v>73</v>
      </c>
      <c r="V11" s="113">
        <f>(T11+U11)/2</f>
        <v>71.125</v>
      </c>
      <c r="W11" s="114">
        <f>RANK(V11,V$10:V$14,0)</f>
        <v>2</v>
      </c>
      <c r="X11" s="107">
        <v>70</v>
      </c>
      <c r="Y11" s="107">
        <v>70.8</v>
      </c>
      <c r="Z11" s="113">
        <f>(X11+Y11)/2</f>
        <v>70.400000000000006</v>
      </c>
      <c r="AA11" s="114">
        <f>RANK(Z11,Z$10:Z$14,0)</f>
        <v>2</v>
      </c>
      <c r="AB11" s="107">
        <f t="shared" si="0"/>
        <v>68.416666666666671</v>
      </c>
      <c r="AC11" s="107">
        <f t="shared" si="0"/>
        <v>70.933333333333337</v>
      </c>
      <c r="AD11" s="110">
        <f>(AB11+AC11)/2</f>
        <v>69.675000000000011</v>
      </c>
      <c r="AE11" s="43" t="s">
        <v>38</v>
      </c>
      <c r="AF11" s="111"/>
      <c r="AG11" s="112"/>
    </row>
    <row r="12" spans="1:33" ht="81.75" customHeight="1">
      <c r="A12" s="37">
        <f>RANK(AD12,AD$10:AD$14,0)</f>
        <v>3</v>
      </c>
      <c r="B12" s="34">
        <v>13</v>
      </c>
      <c r="C12" s="106" t="s">
        <v>101</v>
      </c>
      <c r="D12" s="56" t="s">
        <v>109</v>
      </c>
      <c r="E12" s="56" t="s">
        <v>110</v>
      </c>
      <c r="F12" s="34">
        <v>10182053</v>
      </c>
      <c r="G12" s="34" t="s">
        <v>35</v>
      </c>
      <c r="H12" s="74" t="s">
        <v>152</v>
      </c>
      <c r="I12" s="35" t="s">
        <v>153</v>
      </c>
      <c r="J12" s="68" t="s">
        <v>113</v>
      </c>
      <c r="K12" s="57" t="s">
        <v>154</v>
      </c>
      <c r="L12" s="57" t="s">
        <v>115</v>
      </c>
      <c r="M12" s="57" t="s">
        <v>155</v>
      </c>
      <c r="N12" s="72" t="s">
        <v>95</v>
      </c>
      <c r="O12" s="57" t="s">
        <v>156</v>
      </c>
      <c r="P12" s="107">
        <v>65.25</v>
      </c>
      <c r="Q12" s="107">
        <v>68</v>
      </c>
      <c r="R12" s="113">
        <f>(P12+Q12)/2</f>
        <v>66.625</v>
      </c>
      <c r="S12" s="114">
        <f>RANK(R12,R$10:R$14,0)</f>
        <v>3</v>
      </c>
      <c r="T12" s="107">
        <v>70.5</v>
      </c>
      <c r="U12" s="107">
        <v>71</v>
      </c>
      <c r="V12" s="113">
        <f>(T12+U12)/2</f>
        <v>70.75</v>
      </c>
      <c r="W12" s="114">
        <f>RANK(V12,V$10:V$14,0)</f>
        <v>3</v>
      </c>
      <c r="X12" s="107">
        <v>70</v>
      </c>
      <c r="Y12" s="107">
        <v>70</v>
      </c>
      <c r="Z12" s="113">
        <f>(X12+Y12)/2</f>
        <v>70</v>
      </c>
      <c r="AA12" s="114">
        <f>RANK(Z12,Z$10:Z$14,0)</f>
        <v>3</v>
      </c>
      <c r="AB12" s="107">
        <f t="shared" si="0"/>
        <v>68.583333333333329</v>
      </c>
      <c r="AC12" s="107">
        <f t="shared" si="0"/>
        <v>69.666666666666671</v>
      </c>
      <c r="AD12" s="110">
        <f>(AB12+AC12)/2</f>
        <v>69.125</v>
      </c>
      <c r="AE12" s="43" t="s">
        <v>38</v>
      </c>
      <c r="AF12" s="111"/>
      <c r="AG12" s="112"/>
    </row>
    <row r="13" spans="1:33" ht="81.75" customHeight="1">
      <c r="A13" s="37">
        <f>RANK(AD13,AD$10:AD$14,0)</f>
        <v>4</v>
      </c>
      <c r="B13" s="34">
        <v>34</v>
      </c>
      <c r="C13" s="106" t="s">
        <v>101</v>
      </c>
      <c r="D13" s="56" t="s">
        <v>133</v>
      </c>
      <c r="E13" s="56" t="s">
        <v>134</v>
      </c>
      <c r="F13" s="34">
        <v>10240706</v>
      </c>
      <c r="G13" s="34" t="s">
        <v>35</v>
      </c>
      <c r="H13" s="74" t="s">
        <v>135</v>
      </c>
      <c r="I13" s="35" t="s">
        <v>136</v>
      </c>
      <c r="J13" s="68" t="s">
        <v>137</v>
      </c>
      <c r="K13" s="57" t="s">
        <v>47</v>
      </c>
      <c r="L13" s="57" t="s">
        <v>36</v>
      </c>
      <c r="M13" s="57" t="s">
        <v>69</v>
      </c>
      <c r="N13" s="57" t="s">
        <v>138</v>
      </c>
      <c r="O13" s="57" t="s">
        <v>139</v>
      </c>
      <c r="P13" s="107">
        <v>60.75</v>
      </c>
      <c r="Q13" s="107">
        <v>66</v>
      </c>
      <c r="R13" s="113">
        <f>(P13+Q13)/2</f>
        <v>63.375</v>
      </c>
      <c r="S13" s="114">
        <f>RANK(R13,R$10:R$14,0)</f>
        <v>4</v>
      </c>
      <c r="T13" s="107">
        <v>62.75</v>
      </c>
      <c r="U13" s="107">
        <v>66</v>
      </c>
      <c r="V13" s="113">
        <f>(T13+U13)/2</f>
        <v>64.375</v>
      </c>
      <c r="W13" s="114">
        <f>RANK(V13,V$10:V$14,0)</f>
        <v>4</v>
      </c>
      <c r="X13" s="107">
        <v>64.5</v>
      </c>
      <c r="Y13" s="107">
        <v>65.8</v>
      </c>
      <c r="Z13" s="113">
        <f>(X13+Y13)/2</f>
        <v>65.150000000000006</v>
      </c>
      <c r="AA13" s="114">
        <f>RANK(Z13,Z$10:Z$14,0)</f>
        <v>4</v>
      </c>
      <c r="AB13" s="107">
        <f t="shared" si="0"/>
        <v>62.666666666666664</v>
      </c>
      <c r="AC13" s="107">
        <f t="shared" si="0"/>
        <v>65.933333333333337</v>
      </c>
      <c r="AD13" s="110">
        <f>(AB13+AC13)/2</f>
        <v>64.3</v>
      </c>
      <c r="AE13" s="43" t="s">
        <v>38</v>
      </c>
      <c r="AF13" s="111"/>
      <c r="AG13" s="112"/>
    </row>
    <row r="14" spans="1:33" ht="81.75" customHeight="1">
      <c r="A14" s="37">
        <f>RANK(AD14,AD$10:AD$14,0)</f>
        <v>5</v>
      </c>
      <c r="B14" s="34">
        <v>2</v>
      </c>
      <c r="C14" s="106" t="s">
        <v>101</v>
      </c>
      <c r="D14" s="56" t="s">
        <v>118</v>
      </c>
      <c r="E14" s="56" t="s">
        <v>119</v>
      </c>
      <c r="F14" s="34">
        <v>10238806</v>
      </c>
      <c r="G14" s="34" t="s">
        <v>35</v>
      </c>
      <c r="H14" s="74" t="s">
        <v>120</v>
      </c>
      <c r="I14" s="35" t="s">
        <v>121</v>
      </c>
      <c r="J14" s="68" t="s">
        <v>122</v>
      </c>
      <c r="K14" s="71" t="s">
        <v>123</v>
      </c>
      <c r="L14" s="57" t="s">
        <v>62</v>
      </c>
      <c r="M14" s="57" t="s">
        <v>90</v>
      </c>
      <c r="N14" s="72" t="s">
        <v>124</v>
      </c>
      <c r="O14" s="57" t="s">
        <v>125</v>
      </c>
      <c r="P14" s="107">
        <v>48.25</v>
      </c>
      <c r="Q14" s="107">
        <v>60</v>
      </c>
      <c r="R14" s="113">
        <f>(P14+Q14)/2</f>
        <v>54.125</v>
      </c>
      <c r="S14" s="114">
        <f>RANK(R14,R$10:R$14,0)</f>
        <v>5</v>
      </c>
      <c r="T14" s="107">
        <v>49.5</v>
      </c>
      <c r="U14" s="107">
        <v>63</v>
      </c>
      <c r="V14" s="113">
        <f>(T14+U14)/2</f>
        <v>56.25</v>
      </c>
      <c r="W14" s="114">
        <f>RANK(V14,V$10:V$14,0)</f>
        <v>5</v>
      </c>
      <c r="X14" s="107">
        <v>53.75</v>
      </c>
      <c r="Y14" s="107">
        <v>62.4</v>
      </c>
      <c r="Z14" s="113">
        <f>(X14+Y14)/2</f>
        <v>58.075000000000003</v>
      </c>
      <c r="AA14" s="114">
        <f>RANK(Z14,Z$10:Z$14,0)</f>
        <v>5</v>
      </c>
      <c r="AB14" s="107">
        <f t="shared" si="0"/>
        <v>50.5</v>
      </c>
      <c r="AC14" s="107">
        <f t="shared" si="0"/>
        <v>61.800000000000004</v>
      </c>
      <c r="AD14" s="110">
        <f>(AB14+AC14)/2</f>
        <v>56.150000000000006</v>
      </c>
      <c r="AE14" s="43" t="s">
        <v>38</v>
      </c>
      <c r="AF14" s="111"/>
      <c r="AG14" s="112"/>
    </row>
    <row r="15" spans="1:33" ht="21.75" customHeight="1">
      <c r="A15" s="115"/>
      <c r="B15" s="116"/>
      <c r="C15" s="117"/>
      <c r="D15" s="118"/>
      <c r="E15" s="119"/>
      <c r="F15" s="119"/>
      <c r="G15" s="120"/>
      <c r="H15" s="121"/>
      <c r="I15" s="121"/>
      <c r="J15" s="120"/>
      <c r="K15" s="122"/>
      <c r="L15" s="120"/>
      <c r="M15" s="120"/>
      <c r="N15" s="120"/>
      <c r="O15" s="123"/>
      <c r="P15" s="124"/>
      <c r="Q15" s="124"/>
      <c r="R15" s="125"/>
      <c r="S15" s="126"/>
      <c r="T15" s="124"/>
      <c r="U15" s="124"/>
      <c r="V15" s="125"/>
      <c r="W15" s="126"/>
      <c r="X15" s="124"/>
      <c r="Y15" s="124"/>
      <c r="Z15" s="125"/>
      <c r="AA15" s="126"/>
      <c r="AB15" s="127"/>
      <c r="AC15" s="127"/>
      <c r="AD15" s="128"/>
      <c r="AE15" s="129"/>
    </row>
    <row r="16" spans="1:33" ht="24.75" customHeight="1">
      <c r="A16" s="54" t="s">
        <v>54</v>
      </c>
      <c r="B16" s="54"/>
      <c r="C16" s="54"/>
      <c r="D16" s="54"/>
      <c r="G16" s="202" t="s">
        <v>321</v>
      </c>
      <c r="H16" s="202"/>
      <c r="I16" s="202"/>
      <c r="J16" s="202"/>
      <c r="K16" s="202"/>
      <c r="L16" s="54"/>
      <c r="M16" s="54"/>
      <c r="N16" s="131"/>
      <c r="O16" s="131"/>
      <c r="P16" s="132"/>
      <c r="Q16" s="132"/>
      <c r="R16" s="132"/>
      <c r="S16" s="132"/>
      <c r="T16" s="132"/>
      <c r="U16" s="132"/>
      <c r="V16" s="132"/>
      <c r="W16" s="132"/>
      <c r="X16" s="133"/>
      <c r="Y16" s="133"/>
      <c r="Z16" s="133"/>
      <c r="AA16" s="133"/>
      <c r="AB16" s="134"/>
      <c r="AC16" s="134"/>
      <c r="AD16" s="134"/>
      <c r="AE16" s="133"/>
    </row>
    <row r="17" spans="1:31" ht="49.5" customHeight="1">
      <c r="A17" s="54"/>
      <c r="B17" s="54"/>
      <c r="C17" s="54"/>
      <c r="D17" s="54"/>
      <c r="G17" s="130"/>
      <c r="H17" s="130"/>
      <c r="I17" s="130"/>
      <c r="J17" s="130"/>
      <c r="K17" s="130"/>
      <c r="L17" s="54"/>
      <c r="M17" s="54"/>
      <c r="N17" s="131"/>
      <c r="O17" s="131"/>
      <c r="P17" s="132"/>
      <c r="Q17" s="132"/>
      <c r="R17" s="132"/>
      <c r="S17" s="132"/>
      <c r="T17" s="132"/>
      <c r="U17" s="132"/>
      <c r="V17" s="132"/>
      <c r="W17" s="132"/>
      <c r="X17" s="133"/>
      <c r="Y17" s="133"/>
      <c r="Z17" s="133"/>
      <c r="AA17" s="133"/>
      <c r="AB17" s="134"/>
      <c r="AC17" s="134"/>
      <c r="AD17" s="134"/>
      <c r="AE17" s="133"/>
    </row>
    <row r="18" spans="1:31" ht="24.75" customHeight="1">
      <c r="E18" s="135"/>
      <c r="F18" s="135"/>
      <c r="AB18" s="136"/>
      <c r="AC18" s="136"/>
      <c r="AD18" s="136"/>
    </row>
    <row r="19" spans="1:31" s="138" customFormat="1" ht="27.75">
      <c r="A19" s="137"/>
      <c r="B19" s="137"/>
      <c r="C19" s="137"/>
      <c r="D19" s="137"/>
      <c r="E19" s="135"/>
      <c r="F19" s="135"/>
      <c r="G19" s="137"/>
      <c r="H19" s="137"/>
      <c r="I19" s="137"/>
      <c r="J19" s="137"/>
      <c r="K19" s="137"/>
      <c r="L19" s="137"/>
      <c r="M19" s="137"/>
      <c r="N19" s="137"/>
      <c r="O19" s="137"/>
      <c r="AE19" s="137"/>
    </row>
    <row r="20" spans="1:31" s="138" customFormat="1" ht="32.1" customHeight="1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9"/>
      <c r="Q20" s="139"/>
      <c r="R20" s="140"/>
      <c r="S20" s="141"/>
      <c r="T20" s="139"/>
      <c r="U20" s="139"/>
      <c r="V20" s="140"/>
      <c r="W20" s="141"/>
      <c r="X20" s="139"/>
      <c r="Y20" s="139"/>
      <c r="Z20" s="140"/>
      <c r="AA20" s="141"/>
      <c r="AB20" s="140"/>
      <c r="AC20" s="140"/>
      <c r="AD20" s="140"/>
      <c r="AE20" s="137"/>
    </row>
    <row r="21" spans="1:31" s="138" customFormat="1" ht="32.1" customHeight="1">
      <c r="A21" s="137"/>
      <c r="B21" s="137"/>
      <c r="C21" s="137"/>
      <c r="D21" s="137"/>
      <c r="E21" s="135"/>
      <c r="F21" s="135"/>
      <c r="G21" s="137"/>
      <c r="H21" s="137"/>
      <c r="I21" s="137"/>
      <c r="J21" s="137"/>
      <c r="K21" s="137"/>
      <c r="L21" s="137"/>
      <c r="M21" s="137"/>
      <c r="N21" s="137"/>
      <c r="O21" s="137"/>
      <c r="P21" s="139"/>
      <c r="Q21" s="139"/>
      <c r="R21" s="140"/>
      <c r="S21" s="141"/>
      <c r="T21" s="139"/>
      <c r="U21" s="139"/>
      <c r="V21" s="140"/>
      <c r="W21" s="141"/>
      <c r="X21" s="139"/>
      <c r="Y21" s="139"/>
      <c r="Z21" s="140"/>
      <c r="AA21" s="141"/>
      <c r="AB21" s="140"/>
      <c r="AC21" s="140"/>
      <c r="AD21" s="140"/>
      <c r="AE21" s="137"/>
    </row>
    <row r="22" spans="1:31" s="138" customFormat="1" ht="32.1" customHeight="1">
      <c r="A22" s="137"/>
      <c r="B22" s="137"/>
      <c r="C22" s="137"/>
      <c r="D22" s="137"/>
      <c r="E22" s="135"/>
      <c r="F22" s="135"/>
      <c r="G22" s="137"/>
      <c r="H22" s="137"/>
      <c r="I22" s="137"/>
      <c r="J22" s="137"/>
      <c r="K22" s="137"/>
      <c r="L22" s="137"/>
      <c r="M22" s="137"/>
      <c r="N22" s="137"/>
      <c r="O22" s="137"/>
      <c r="P22" s="139"/>
      <c r="Q22" s="139"/>
      <c r="R22" s="140"/>
      <c r="S22" s="141"/>
      <c r="T22" s="139"/>
      <c r="U22" s="139"/>
      <c r="V22" s="140"/>
      <c r="W22" s="141"/>
      <c r="X22" s="139"/>
      <c r="Y22" s="139"/>
      <c r="Z22" s="140"/>
      <c r="AA22" s="141"/>
      <c r="AB22" s="140"/>
      <c r="AC22" s="140"/>
      <c r="AD22" s="140"/>
      <c r="AE22" s="137"/>
    </row>
    <row r="23" spans="1:31" s="138" customFormat="1" ht="32.1" customHeight="1">
      <c r="A23" s="137"/>
      <c r="B23" s="137"/>
      <c r="C23" s="137"/>
      <c r="D23" s="137"/>
      <c r="E23" s="135"/>
      <c r="F23" s="135"/>
      <c r="G23" s="137"/>
      <c r="H23" s="137"/>
      <c r="I23" s="137"/>
      <c r="J23" s="137"/>
      <c r="K23" s="137"/>
      <c r="L23" s="137"/>
      <c r="M23" s="137"/>
      <c r="N23" s="137"/>
      <c r="O23" s="137"/>
      <c r="P23" s="139"/>
      <c r="Q23" s="139"/>
      <c r="R23" s="140"/>
      <c r="S23" s="141"/>
      <c r="T23" s="139"/>
      <c r="U23" s="139"/>
      <c r="V23" s="140"/>
      <c r="W23" s="141"/>
      <c r="X23" s="139"/>
      <c r="Y23" s="139"/>
      <c r="Z23" s="140"/>
      <c r="AA23" s="141"/>
      <c r="AB23" s="140"/>
      <c r="AC23" s="140"/>
      <c r="AD23" s="140"/>
      <c r="AE23" s="137"/>
    </row>
    <row r="24" spans="1:31" s="138" customFormat="1" ht="32.1" customHeight="1">
      <c r="A24" s="137"/>
      <c r="B24" s="137"/>
      <c r="C24" s="137"/>
      <c r="D24" s="137"/>
      <c r="E24" s="135"/>
      <c r="F24" s="135"/>
      <c r="G24" s="137"/>
      <c r="H24" s="137"/>
      <c r="I24" s="137"/>
      <c r="J24" s="137"/>
      <c r="K24" s="137"/>
      <c r="L24" s="137"/>
      <c r="M24" s="137"/>
      <c r="N24" s="137"/>
      <c r="O24" s="137"/>
      <c r="P24" s="139"/>
      <c r="Q24" s="139"/>
      <c r="R24" s="140"/>
      <c r="S24" s="141"/>
      <c r="T24" s="139"/>
      <c r="U24" s="139"/>
      <c r="V24" s="140"/>
      <c r="W24" s="141"/>
      <c r="X24" s="139"/>
      <c r="Y24" s="139"/>
      <c r="Z24" s="140"/>
      <c r="AA24" s="141"/>
      <c r="AB24" s="140"/>
      <c r="AC24" s="140"/>
      <c r="AD24" s="140"/>
      <c r="AE24" s="137"/>
    </row>
    <row r="25" spans="1:31" s="138" customFormat="1" ht="32.1" customHeight="1">
      <c r="A25" s="137"/>
      <c r="B25" s="137"/>
      <c r="C25" s="137"/>
      <c r="D25" s="137"/>
      <c r="E25" s="135"/>
      <c r="F25" s="135"/>
      <c r="G25" s="137"/>
      <c r="H25" s="137"/>
      <c r="I25" s="137"/>
      <c r="J25" s="137"/>
      <c r="K25" s="137"/>
      <c r="L25" s="137"/>
      <c r="M25" s="137"/>
      <c r="N25" s="137"/>
      <c r="O25" s="137"/>
      <c r="P25" s="139"/>
      <c r="Q25" s="139"/>
      <c r="R25" s="140"/>
      <c r="S25" s="141"/>
      <c r="T25" s="139"/>
      <c r="U25" s="139"/>
      <c r="V25" s="140"/>
      <c r="W25" s="141"/>
      <c r="X25" s="139"/>
      <c r="Y25" s="139"/>
      <c r="Z25" s="140"/>
      <c r="AA25" s="141"/>
      <c r="AB25" s="140"/>
      <c r="AC25" s="140"/>
      <c r="AD25" s="140"/>
      <c r="AE25" s="137"/>
    </row>
    <row r="26" spans="1:31" s="138" customFormat="1" ht="32.1" customHeight="1">
      <c r="A26" s="137"/>
      <c r="B26" s="137"/>
      <c r="C26" s="137"/>
      <c r="D26" s="137"/>
      <c r="E26" s="135"/>
      <c r="F26" s="135"/>
      <c r="G26" s="137"/>
      <c r="H26" s="137"/>
      <c r="I26" s="137"/>
      <c r="J26" s="137"/>
      <c r="K26" s="137"/>
      <c r="L26" s="137"/>
      <c r="M26" s="137"/>
      <c r="N26" s="137"/>
      <c r="O26" s="137"/>
      <c r="P26" s="139"/>
      <c r="Q26" s="139"/>
      <c r="R26" s="141"/>
      <c r="S26" s="141"/>
      <c r="T26" s="139"/>
      <c r="U26" s="139"/>
      <c r="V26" s="141"/>
      <c r="W26" s="141"/>
      <c r="X26" s="139"/>
      <c r="Y26" s="139"/>
      <c r="Z26" s="140"/>
      <c r="AA26" s="141"/>
      <c r="AB26" s="140"/>
      <c r="AC26" s="140"/>
      <c r="AD26" s="140"/>
      <c r="AE26" s="137"/>
    </row>
  </sheetData>
  <mergeCells count="27">
    <mergeCell ref="F8:F9"/>
    <mergeCell ref="AD8:AD9"/>
    <mergeCell ref="AE8:AE9"/>
    <mergeCell ref="G16:K16"/>
    <mergeCell ref="N8:N9"/>
    <mergeCell ref="O8:O9"/>
    <mergeCell ref="P8:S8"/>
    <mergeCell ref="T8:W8"/>
    <mergeCell ref="X8:AA8"/>
    <mergeCell ref="AB8:AC8"/>
    <mergeCell ref="H8:H9"/>
    <mergeCell ref="G8:G9"/>
    <mergeCell ref="A1:AE1"/>
    <mergeCell ref="A2:AD2"/>
    <mergeCell ref="A3:AE3"/>
    <mergeCell ref="N4:R4"/>
    <mergeCell ref="N5:T5"/>
    <mergeCell ref="A7:K7"/>
    <mergeCell ref="I8:I9"/>
    <mergeCell ref="J8:J9"/>
    <mergeCell ref="K8:K9"/>
    <mergeCell ref="L8:L9"/>
    <mergeCell ref="M8:M9"/>
    <mergeCell ref="A8:A9"/>
    <mergeCell ref="B8:B9"/>
    <mergeCell ref="C8:C9"/>
    <mergeCell ref="D8:E9"/>
  </mergeCells>
  <printOptions horizontalCentered="1"/>
  <pageMargins left="0" right="0" top="0.39370078740157483" bottom="0.78740157480314965" header="0" footer="0"/>
  <pageSetup paperSize="9" scale="54" orientation="landscape" horizontalDpi="300" verticalDpi="300" r:id="rId1"/>
  <headerFooter alignWithMargins="0">
    <oddHeader>&amp;L&amp;G&amp;C&amp;G&amp;R&amp;G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U23"/>
  <sheetViews>
    <sheetView view="pageBreakPreview" topLeftCell="A10" zoomScale="65" zoomScaleNormal="70" zoomScaleSheetLayoutView="65" workbookViewId="0">
      <selection activeCell="E15" sqref="E15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2" style="5" customWidth="1"/>
    <col min="6" max="6" width="13.28515625" style="5" hidden="1" customWidth="1"/>
    <col min="7" max="7" width="6.28515625" style="5" customWidth="1"/>
    <col min="8" max="8" width="29.425781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9.42578125" style="5" customWidth="1"/>
    <col min="13" max="13" width="8.5703125" style="5" customWidth="1"/>
    <col min="14" max="14" width="9.5703125" style="5" customWidth="1"/>
    <col min="15" max="15" width="12.85546875" style="5" customWidth="1"/>
    <col min="16" max="16" width="6.5703125" style="5" customWidth="1"/>
    <col min="17" max="17" width="10" style="5" customWidth="1"/>
    <col min="18" max="18" width="3.7109375" style="5" customWidth="1"/>
    <col min="19" max="23" width="7.42578125" style="5" customWidth="1"/>
    <col min="24" max="24" width="9.85546875" style="5" customWidth="1"/>
    <col min="25" max="25" width="3.85546875" style="5" customWidth="1"/>
    <col min="26" max="26" width="4.140625" style="5" customWidth="1"/>
    <col min="27" max="27" width="2.85546875" style="5" customWidth="1"/>
    <col min="28" max="28" width="4.140625" style="5" customWidth="1"/>
    <col min="29" max="29" width="8.85546875" style="5" hidden="1" customWidth="1"/>
    <col min="30" max="30" width="11" style="5" customWidth="1"/>
    <col min="31" max="31" width="7.42578125" style="5" customWidth="1"/>
    <col min="32" max="32" width="18" style="2" customWidth="1"/>
    <col min="33" max="33" width="11" style="2" customWidth="1"/>
    <col min="34" max="34" width="38.42578125" customWidth="1"/>
  </cols>
  <sheetData>
    <row r="1" spans="1:47" ht="53.2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4"/>
    </row>
    <row r="3" spans="1:47" s="7" customFormat="1" ht="24" customHeight="1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6"/>
    </row>
    <row r="4" spans="1:47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F4" s="4"/>
    </row>
    <row r="5" spans="1:47" s="16" customFormat="1" ht="20.25" customHeight="1">
      <c r="A5" s="15"/>
      <c r="E5" s="9"/>
      <c r="F5" s="9"/>
      <c r="G5" s="17" t="s">
        <v>74</v>
      </c>
      <c r="H5" s="75" t="s">
        <v>8</v>
      </c>
      <c r="I5" s="17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W5" s="19"/>
      <c r="AF5" s="21"/>
    </row>
    <row r="6" spans="1:47" s="16" customFormat="1" ht="20.25" customHeight="1">
      <c r="G6" s="22"/>
      <c r="H6" s="75" t="s">
        <v>224</v>
      </c>
      <c r="I6" s="22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W6" s="19"/>
      <c r="AF6" s="4"/>
      <c r="AG6" s="23"/>
    </row>
    <row r="7" spans="1:47" s="16" customFormat="1" ht="20.25" customHeight="1">
      <c r="G7" s="22" t="s">
        <v>5</v>
      </c>
      <c r="H7" s="77" t="s">
        <v>321</v>
      </c>
      <c r="I7" s="22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W7" s="19"/>
      <c r="AF7" s="21"/>
      <c r="AG7" s="23"/>
    </row>
    <row r="8" spans="1:47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Z8" s="31"/>
      <c r="AA8" s="31"/>
      <c r="AB8" s="31"/>
      <c r="AC8" s="31"/>
      <c r="AE8" s="32" t="s">
        <v>100</v>
      </c>
      <c r="AF8" s="33"/>
      <c r="AG8" s="23"/>
    </row>
    <row r="9" spans="1:47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77</v>
      </c>
      <c r="Q9" s="172"/>
      <c r="R9" s="173"/>
      <c r="S9" s="174" t="s">
        <v>76</v>
      </c>
      <c r="T9" s="175"/>
      <c r="U9" s="175"/>
      <c r="V9" s="175"/>
      <c r="W9" s="175"/>
      <c r="X9" s="175"/>
      <c r="Y9" s="176"/>
      <c r="Z9" s="180" t="s">
        <v>26</v>
      </c>
      <c r="AA9" s="180" t="s">
        <v>27</v>
      </c>
      <c r="AB9" s="180" t="s">
        <v>28</v>
      </c>
      <c r="AC9" s="182" t="s">
        <v>29</v>
      </c>
      <c r="AD9" s="182" t="s">
        <v>30</v>
      </c>
      <c r="AE9" s="182" t="s">
        <v>31</v>
      </c>
      <c r="AF9" s="4"/>
      <c r="AG9" s="23"/>
    </row>
    <row r="10" spans="1:47" s="5" customFormat="1" ht="14.25">
      <c r="A10" s="160"/>
      <c r="B10" s="160"/>
      <c r="C10" s="213"/>
      <c r="D10" s="214"/>
      <c r="E10" s="215"/>
      <c r="F10" s="211"/>
      <c r="G10" s="160"/>
      <c r="H10" s="211"/>
      <c r="I10" s="211"/>
      <c r="J10" s="211"/>
      <c r="K10" s="211"/>
      <c r="L10" s="211"/>
      <c r="M10" s="211"/>
      <c r="N10" s="211"/>
      <c r="O10" s="211"/>
      <c r="P10" s="171" t="s">
        <v>217</v>
      </c>
      <c r="Q10" s="172"/>
      <c r="R10" s="173"/>
      <c r="S10" s="171" t="s">
        <v>218</v>
      </c>
      <c r="T10" s="172"/>
      <c r="U10" s="172"/>
      <c r="V10" s="172"/>
      <c r="W10" s="172"/>
      <c r="X10" s="172"/>
      <c r="Y10" s="173"/>
      <c r="Z10" s="212"/>
      <c r="AA10" s="212"/>
      <c r="AB10" s="212"/>
      <c r="AC10" s="182"/>
      <c r="AD10" s="182"/>
      <c r="AE10" s="182"/>
      <c r="AF10" s="4"/>
      <c r="AG10" s="23"/>
    </row>
    <row r="11" spans="1:47" s="5" customFormat="1" ht="70.5" customHeight="1">
      <c r="A11" s="160"/>
      <c r="B11" s="160"/>
      <c r="C11" s="162"/>
      <c r="D11" s="165"/>
      <c r="E11" s="166"/>
      <c r="F11" s="168"/>
      <c r="G11" s="160"/>
      <c r="H11" s="168"/>
      <c r="I11" s="168"/>
      <c r="J11" s="168"/>
      <c r="K11" s="168"/>
      <c r="L11" s="168"/>
      <c r="M11" s="168"/>
      <c r="N11" s="168"/>
      <c r="O11" s="168"/>
      <c r="P11" s="35" t="s">
        <v>32</v>
      </c>
      <c r="Q11" s="35" t="s">
        <v>33</v>
      </c>
      <c r="R11" s="36" t="s">
        <v>10</v>
      </c>
      <c r="S11" s="36" t="s">
        <v>219</v>
      </c>
      <c r="T11" s="36" t="s">
        <v>220</v>
      </c>
      <c r="U11" s="36" t="s">
        <v>221</v>
      </c>
      <c r="V11" s="36" t="s">
        <v>222</v>
      </c>
      <c r="W11" s="36" t="s">
        <v>223</v>
      </c>
      <c r="X11" s="35" t="s">
        <v>33</v>
      </c>
      <c r="Y11" s="36" t="s">
        <v>10</v>
      </c>
      <c r="Z11" s="181"/>
      <c r="AA11" s="181"/>
      <c r="AB11" s="181"/>
      <c r="AC11" s="182"/>
      <c r="AD11" s="182"/>
      <c r="AE11" s="182"/>
      <c r="AF11" s="4"/>
      <c r="AG11" s="23"/>
    </row>
    <row r="12" spans="1:47" s="47" customFormat="1" ht="48" customHeight="1">
      <c r="A12" s="37">
        <f t="shared" ref="A12:A20" si="0">RANK(AD12,AD$12:AD$20,0)</f>
        <v>1</v>
      </c>
      <c r="B12" s="34">
        <v>19</v>
      </c>
      <c r="C12" s="38" t="s">
        <v>34</v>
      </c>
      <c r="D12" s="56" t="s">
        <v>157</v>
      </c>
      <c r="E12" s="74" t="s">
        <v>158</v>
      </c>
      <c r="F12" s="34">
        <v>10223038</v>
      </c>
      <c r="G12" s="34" t="s">
        <v>35</v>
      </c>
      <c r="H12" s="74" t="s">
        <v>211</v>
      </c>
      <c r="I12" s="35" t="s">
        <v>212</v>
      </c>
      <c r="J12" s="68" t="s">
        <v>213</v>
      </c>
      <c r="K12" s="57" t="s">
        <v>214</v>
      </c>
      <c r="L12" s="57" t="s">
        <v>36</v>
      </c>
      <c r="M12" s="57" t="s">
        <v>215</v>
      </c>
      <c r="N12" s="69" t="s">
        <v>60</v>
      </c>
      <c r="O12" s="70" t="s">
        <v>216</v>
      </c>
      <c r="P12" s="40">
        <v>205</v>
      </c>
      <c r="Q12" s="41">
        <f t="shared" ref="Q12:Q20" si="1">ROUND(P12/2.8-IF($Z12=1,0.5,IF($Z12=2,1.5,0)),3)</f>
        <v>73.213999999999999</v>
      </c>
      <c r="R12" s="42">
        <f t="shared" ref="R12:R20" si="2">RANK(Q12,Q$12:Q$20,0)</f>
        <v>2</v>
      </c>
      <c r="S12" s="40">
        <v>8.6</v>
      </c>
      <c r="T12" s="40">
        <v>8.5</v>
      </c>
      <c r="U12" s="40">
        <v>8.5</v>
      </c>
      <c r="V12" s="40">
        <v>8.6999999999999993</v>
      </c>
      <c r="W12" s="40">
        <f t="shared" ref="W12:W20" si="3">SUM(S12:V12)</f>
        <v>34.299999999999997</v>
      </c>
      <c r="X12" s="41">
        <f t="shared" ref="X12:X20" si="4">W12/0.4</f>
        <v>85.749999999999986</v>
      </c>
      <c r="Y12" s="42">
        <f t="shared" ref="Y12:Y20" si="5">RANK(X12,X$12:X$20,0)</f>
        <v>1</v>
      </c>
      <c r="Z12" s="43"/>
      <c r="AA12" s="43"/>
      <c r="AB12" s="43"/>
      <c r="AC12" s="44">
        <f t="shared" ref="AC12:AC17" si="6">S12+V12+P12</f>
        <v>222.3</v>
      </c>
      <c r="AD12" s="41">
        <f t="shared" ref="AD12:AD20" si="7">ROUND(((Q12+X12)/2),3)</f>
        <v>79.481999999999999</v>
      </c>
      <c r="AE12" s="43" t="s">
        <v>38</v>
      </c>
      <c r="AF12" s="45"/>
      <c r="AG12" s="45"/>
      <c r="AH12" s="46"/>
    </row>
    <row r="13" spans="1:47" s="47" customFormat="1" ht="48" customHeight="1">
      <c r="A13" s="37">
        <f t="shared" si="0"/>
        <v>2</v>
      </c>
      <c r="B13" s="34">
        <v>55</v>
      </c>
      <c r="C13" s="66" t="s">
        <v>34</v>
      </c>
      <c r="D13" s="56" t="s">
        <v>204</v>
      </c>
      <c r="E13" s="56" t="s">
        <v>205</v>
      </c>
      <c r="F13" s="34">
        <v>10129654</v>
      </c>
      <c r="G13" s="34" t="s">
        <v>35</v>
      </c>
      <c r="H13" s="74" t="s">
        <v>206</v>
      </c>
      <c r="I13" s="35" t="s">
        <v>207</v>
      </c>
      <c r="J13" s="68" t="s">
        <v>208</v>
      </c>
      <c r="K13" s="57" t="s">
        <v>87</v>
      </c>
      <c r="L13" s="57" t="s">
        <v>115</v>
      </c>
      <c r="M13" s="57" t="s">
        <v>209</v>
      </c>
      <c r="N13" s="70" t="s">
        <v>60</v>
      </c>
      <c r="O13" s="57" t="s">
        <v>210</v>
      </c>
      <c r="P13" s="40">
        <v>206</v>
      </c>
      <c r="Q13" s="41">
        <f t="shared" si="1"/>
        <v>73.570999999999998</v>
      </c>
      <c r="R13" s="42">
        <f t="shared" si="2"/>
        <v>1</v>
      </c>
      <c r="S13" s="40">
        <v>8.5</v>
      </c>
      <c r="T13" s="40">
        <v>8.3000000000000007</v>
      </c>
      <c r="U13" s="40">
        <v>7.9</v>
      </c>
      <c r="V13" s="40">
        <v>8.6</v>
      </c>
      <c r="W13" s="40">
        <f t="shared" si="3"/>
        <v>33.300000000000004</v>
      </c>
      <c r="X13" s="41">
        <f t="shared" si="4"/>
        <v>83.25</v>
      </c>
      <c r="Y13" s="42">
        <f t="shared" si="5"/>
        <v>2</v>
      </c>
      <c r="Z13" s="43"/>
      <c r="AA13" s="43"/>
      <c r="AB13" s="43"/>
      <c r="AC13" s="44">
        <f t="shared" si="6"/>
        <v>223.1</v>
      </c>
      <c r="AD13" s="41">
        <f t="shared" si="7"/>
        <v>78.411000000000001</v>
      </c>
      <c r="AE13" s="43" t="s">
        <v>38</v>
      </c>
      <c r="AF13" s="45"/>
      <c r="AG13" s="45"/>
      <c r="AH13" s="48"/>
    </row>
    <row r="14" spans="1:47" s="47" customFormat="1" ht="48" customHeight="1">
      <c r="A14" s="37">
        <f t="shared" si="0"/>
        <v>3</v>
      </c>
      <c r="B14" s="34">
        <v>41</v>
      </c>
      <c r="C14" s="38" t="s">
        <v>34</v>
      </c>
      <c r="D14" s="56" t="s">
        <v>171</v>
      </c>
      <c r="E14" s="74" t="s">
        <v>193</v>
      </c>
      <c r="F14" s="34">
        <v>10222945</v>
      </c>
      <c r="G14" s="34" t="s">
        <v>35</v>
      </c>
      <c r="H14" s="74" t="s">
        <v>194</v>
      </c>
      <c r="I14" s="35" t="s">
        <v>195</v>
      </c>
      <c r="J14" s="68" t="s">
        <v>196</v>
      </c>
      <c r="K14" s="57" t="s">
        <v>47</v>
      </c>
      <c r="L14" s="57" t="s">
        <v>36</v>
      </c>
      <c r="M14" s="57" t="s">
        <v>88</v>
      </c>
      <c r="N14" s="57" t="s">
        <v>68</v>
      </c>
      <c r="O14" s="70" t="s">
        <v>197</v>
      </c>
      <c r="P14" s="40">
        <v>201</v>
      </c>
      <c r="Q14" s="41">
        <f t="shared" si="1"/>
        <v>71.786000000000001</v>
      </c>
      <c r="R14" s="42">
        <f t="shared" si="2"/>
        <v>3</v>
      </c>
      <c r="S14" s="40">
        <v>8</v>
      </c>
      <c r="T14" s="40">
        <v>7.9</v>
      </c>
      <c r="U14" s="40">
        <v>8.6</v>
      </c>
      <c r="V14" s="40">
        <v>8.1999999999999993</v>
      </c>
      <c r="W14" s="40">
        <f t="shared" si="3"/>
        <v>32.700000000000003</v>
      </c>
      <c r="X14" s="41">
        <f t="shared" si="4"/>
        <v>81.75</v>
      </c>
      <c r="Y14" s="42">
        <f t="shared" si="5"/>
        <v>3</v>
      </c>
      <c r="Z14" s="43"/>
      <c r="AA14" s="43"/>
      <c r="AB14" s="43"/>
      <c r="AC14" s="44">
        <f t="shared" si="6"/>
        <v>217.2</v>
      </c>
      <c r="AD14" s="41">
        <f t="shared" si="7"/>
        <v>76.768000000000001</v>
      </c>
      <c r="AE14" s="43" t="s">
        <v>38</v>
      </c>
      <c r="AF14" s="45"/>
      <c r="AG14" s="45"/>
      <c r="AH14" s="46"/>
    </row>
    <row r="15" spans="1:47" s="47" customFormat="1" ht="48" customHeight="1">
      <c r="A15" s="37">
        <f t="shared" si="0"/>
        <v>4</v>
      </c>
      <c r="B15" s="34">
        <v>48</v>
      </c>
      <c r="C15" s="66" t="s">
        <v>34</v>
      </c>
      <c r="D15" s="74" t="s">
        <v>165</v>
      </c>
      <c r="E15" s="74" t="s">
        <v>419</v>
      </c>
      <c r="F15" s="34">
        <v>10240315</v>
      </c>
      <c r="G15" s="34" t="s">
        <v>35</v>
      </c>
      <c r="H15" s="74" t="s">
        <v>167</v>
      </c>
      <c r="I15" s="35" t="s">
        <v>168</v>
      </c>
      <c r="J15" s="68" t="s">
        <v>169</v>
      </c>
      <c r="K15" s="57" t="s">
        <v>41</v>
      </c>
      <c r="L15" s="57" t="s">
        <v>36</v>
      </c>
      <c r="M15" s="57" t="s">
        <v>63</v>
      </c>
      <c r="N15" s="57" t="s">
        <v>84</v>
      </c>
      <c r="O15" s="70" t="s">
        <v>170</v>
      </c>
      <c r="P15" s="40">
        <v>199.5</v>
      </c>
      <c r="Q15" s="41">
        <f t="shared" si="1"/>
        <v>71.25</v>
      </c>
      <c r="R15" s="42">
        <f t="shared" si="2"/>
        <v>4</v>
      </c>
      <c r="S15" s="40">
        <v>7.8</v>
      </c>
      <c r="T15" s="40">
        <v>7.5</v>
      </c>
      <c r="U15" s="40">
        <v>7.8</v>
      </c>
      <c r="V15" s="40">
        <v>7.8</v>
      </c>
      <c r="W15" s="40">
        <f t="shared" si="3"/>
        <v>30.900000000000002</v>
      </c>
      <c r="X15" s="41">
        <f t="shared" si="4"/>
        <v>77.25</v>
      </c>
      <c r="Y15" s="42">
        <f t="shared" si="5"/>
        <v>4</v>
      </c>
      <c r="Z15" s="43"/>
      <c r="AA15" s="43"/>
      <c r="AB15" s="43"/>
      <c r="AC15" s="44">
        <f t="shared" si="6"/>
        <v>215.1</v>
      </c>
      <c r="AD15" s="41">
        <f t="shared" si="7"/>
        <v>74.25</v>
      </c>
      <c r="AE15" s="43" t="s">
        <v>38</v>
      </c>
      <c r="AF15" s="45"/>
      <c r="AG15" s="45"/>
      <c r="AH15" s="48"/>
    </row>
    <row r="16" spans="1:47" s="47" customFormat="1" ht="48" customHeight="1">
      <c r="A16" s="37">
        <f t="shared" si="0"/>
        <v>5</v>
      </c>
      <c r="B16" s="34">
        <v>24</v>
      </c>
      <c r="C16" s="38" t="s">
        <v>34</v>
      </c>
      <c r="D16" s="56" t="s">
        <v>171</v>
      </c>
      <c r="E16" s="56" t="s">
        <v>172</v>
      </c>
      <c r="F16" s="34">
        <v>10231470</v>
      </c>
      <c r="G16" s="34" t="s">
        <v>35</v>
      </c>
      <c r="H16" s="74" t="s">
        <v>173</v>
      </c>
      <c r="I16" s="35" t="s">
        <v>174</v>
      </c>
      <c r="J16" s="68" t="s">
        <v>175</v>
      </c>
      <c r="K16" s="57" t="s">
        <v>89</v>
      </c>
      <c r="L16" s="57" t="s">
        <v>62</v>
      </c>
      <c r="M16" s="57" t="s">
        <v>176</v>
      </c>
      <c r="N16" s="69" t="s">
        <v>60</v>
      </c>
      <c r="O16" s="57" t="s">
        <v>177</v>
      </c>
      <c r="P16" s="40">
        <v>189.5</v>
      </c>
      <c r="Q16" s="41">
        <f t="shared" si="1"/>
        <v>67.679000000000002</v>
      </c>
      <c r="R16" s="42">
        <f t="shared" si="2"/>
        <v>6</v>
      </c>
      <c r="S16" s="40">
        <v>7.7</v>
      </c>
      <c r="T16" s="40">
        <v>7.2</v>
      </c>
      <c r="U16" s="40">
        <v>7.8</v>
      </c>
      <c r="V16" s="40">
        <v>7.6</v>
      </c>
      <c r="W16" s="40">
        <f t="shared" si="3"/>
        <v>30.299999999999997</v>
      </c>
      <c r="X16" s="41">
        <f t="shared" si="4"/>
        <v>75.749999999999986</v>
      </c>
      <c r="Y16" s="42">
        <f t="shared" si="5"/>
        <v>5</v>
      </c>
      <c r="Z16" s="43"/>
      <c r="AA16" s="43"/>
      <c r="AB16" s="43"/>
      <c r="AC16" s="44">
        <f t="shared" si="6"/>
        <v>204.8</v>
      </c>
      <c r="AD16" s="41">
        <f t="shared" si="7"/>
        <v>71.715000000000003</v>
      </c>
      <c r="AE16" s="43" t="s">
        <v>38</v>
      </c>
      <c r="AF16" s="45"/>
      <c r="AG16" s="45"/>
      <c r="AH16" s="46"/>
    </row>
    <row r="17" spans="1:34" s="47" customFormat="1" ht="48" customHeight="1">
      <c r="A17" s="37">
        <f t="shared" si="0"/>
        <v>6</v>
      </c>
      <c r="B17" s="34">
        <v>27</v>
      </c>
      <c r="C17" s="38" t="s">
        <v>34</v>
      </c>
      <c r="D17" s="56" t="s">
        <v>185</v>
      </c>
      <c r="E17" s="74" t="s">
        <v>186</v>
      </c>
      <c r="F17" s="34">
        <v>10212258</v>
      </c>
      <c r="G17" s="34" t="s">
        <v>35</v>
      </c>
      <c r="H17" s="74" t="s">
        <v>187</v>
      </c>
      <c r="I17" s="35" t="s">
        <v>188</v>
      </c>
      <c r="J17" s="68" t="s">
        <v>189</v>
      </c>
      <c r="K17" s="57" t="s">
        <v>190</v>
      </c>
      <c r="L17" s="57" t="s">
        <v>191</v>
      </c>
      <c r="M17" s="57" t="s">
        <v>88</v>
      </c>
      <c r="N17" s="57" t="s">
        <v>50</v>
      </c>
      <c r="O17" s="57" t="s">
        <v>192</v>
      </c>
      <c r="P17" s="40">
        <v>190.5</v>
      </c>
      <c r="Q17" s="41">
        <f t="shared" si="1"/>
        <v>68.036000000000001</v>
      </c>
      <c r="R17" s="42">
        <f t="shared" si="2"/>
        <v>5</v>
      </c>
      <c r="S17" s="40">
        <v>7.4</v>
      </c>
      <c r="T17" s="40">
        <v>7.5</v>
      </c>
      <c r="U17" s="40">
        <v>7.2</v>
      </c>
      <c r="V17" s="40">
        <v>7.4</v>
      </c>
      <c r="W17" s="40">
        <f t="shared" si="3"/>
        <v>29.5</v>
      </c>
      <c r="X17" s="41">
        <f t="shared" si="4"/>
        <v>73.75</v>
      </c>
      <c r="Y17" s="42">
        <f t="shared" si="5"/>
        <v>6</v>
      </c>
      <c r="Z17" s="43"/>
      <c r="AA17" s="43"/>
      <c r="AB17" s="43"/>
      <c r="AC17" s="44">
        <f t="shared" si="6"/>
        <v>205.3</v>
      </c>
      <c r="AD17" s="41">
        <f t="shared" si="7"/>
        <v>70.893000000000001</v>
      </c>
      <c r="AE17" s="43" t="s">
        <v>38</v>
      </c>
      <c r="AF17" s="45"/>
      <c r="AG17" s="45"/>
      <c r="AH17" s="46"/>
    </row>
    <row r="18" spans="1:34" s="47" customFormat="1" ht="48" customHeight="1">
      <c r="A18" s="37">
        <f t="shared" si="0"/>
        <v>7</v>
      </c>
      <c r="B18" s="34">
        <v>18</v>
      </c>
      <c r="C18" s="38" t="s">
        <v>34</v>
      </c>
      <c r="D18" s="56" t="s">
        <v>157</v>
      </c>
      <c r="E18" s="74" t="s">
        <v>158</v>
      </c>
      <c r="F18" s="34">
        <v>10223038</v>
      </c>
      <c r="G18" s="34" t="s">
        <v>35</v>
      </c>
      <c r="H18" s="74" t="s">
        <v>159</v>
      </c>
      <c r="I18" s="35" t="s">
        <v>160</v>
      </c>
      <c r="J18" s="68" t="s">
        <v>161</v>
      </c>
      <c r="K18" s="57" t="s">
        <v>162</v>
      </c>
      <c r="L18" s="57" t="s">
        <v>62</v>
      </c>
      <c r="M18" s="57" t="s">
        <v>69</v>
      </c>
      <c r="N18" s="57" t="s">
        <v>163</v>
      </c>
      <c r="O18" s="70" t="s">
        <v>164</v>
      </c>
      <c r="P18" s="40">
        <v>186.5</v>
      </c>
      <c r="Q18" s="41">
        <f t="shared" si="1"/>
        <v>66.606999999999999</v>
      </c>
      <c r="R18" s="42">
        <f t="shared" si="2"/>
        <v>7</v>
      </c>
      <c r="S18" s="40">
        <v>7.3</v>
      </c>
      <c r="T18" s="40">
        <v>6.5</v>
      </c>
      <c r="U18" s="40">
        <v>6.8</v>
      </c>
      <c r="V18" s="40">
        <v>6.9</v>
      </c>
      <c r="W18" s="40">
        <f t="shared" si="3"/>
        <v>27.5</v>
      </c>
      <c r="X18" s="41">
        <f t="shared" si="4"/>
        <v>68.75</v>
      </c>
      <c r="Y18" s="42">
        <f t="shared" si="5"/>
        <v>9</v>
      </c>
      <c r="Z18" s="43"/>
      <c r="AA18" s="43"/>
      <c r="AB18" s="43"/>
      <c r="AC18" s="44">
        <f>P18+W18</f>
        <v>214</v>
      </c>
      <c r="AD18" s="41">
        <f t="shared" si="7"/>
        <v>67.679000000000002</v>
      </c>
      <c r="AE18" s="43" t="s">
        <v>38</v>
      </c>
      <c r="AF18" s="45"/>
      <c r="AG18" s="45"/>
      <c r="AH18" s="46"/>
    </row>
    <row r="19" spans="1:34" s="47" customFormat="1" ht="48" customHeight="1">
      <c r="A19" s="37">
        <f t="shared" si="0"/>
        <v>8</v>
      </c>
      <c r="B19" s="34">
        <v>33</v>
      </c>
      <c r="C19" s="38" t="s">
        <v>34</v>
      </c>
      <c r="D19" s="56" t="s">
        <v>178</v>
      </c>
      <c r="E19" s="56" t="s">
        <v>172</v>
      </c>
      <c r="F19" s="34">
        <v>10240867</v>
      </c>
      <c r="G19" s="34" t="s">
        <v>35</v>
      </c>
      <c r="H19" s="74" t="s">
        <v>179</v>
      </c>
      <c r="I19" s="35" t="s">
        <v>180</v>
      </c>
      <c r="J19" s="68" t="s">
        <v>181</v>
      </c>
      <c r="K19" s="57" t="s">
        <v>182</v>
      </c>
      <c r="L19" s="57" t="s">
        <v>92</v>
      </c>
      <c r="M19" s="57" t="s">
        <v>183</v>
      </c>
      <c r="N19" s="69" t="s">
        <v>60</v>
      </c>
      <c r="O19" s="57" t="s">
        <v>184</v>
      </c>
      <c r="P19" s="40">
        <v>180</v>
      </c>
      <c r="Q19" s="41">
        <f t="shared" si="1"/>
        <v>64.286000000000001</v>
      </c>
      <c r="R19" s="42">
        <f t="shared" si="2"/>
        <v>8</v>
      </c>
      <c r="S19" s="40">
        <v>7.5</v>
      </c>
      <c r="T19" s="40">
        <v>6.8</v>
      </c>
      <c r="U19" s="40">
        <v>6.6</v>
      </c>
      <c r="V19" s="40">
        <v>7</v>
      </c>
      <c r="W19" s="40">
        <f t="shared" si="3"/>
        <v>27.9</v>
      </c>
      <c r="X19" s="41">
        <f t="shared" si="4"/>
        <v>69.749999999999986</v>
      </c>
      <c r="Y19" s="42">
        <f t="shared" si="5"/>
        <v>7</v>
      </c>
      <c r="Z19" s="43"/>
      <c r="AA19" s="43"/>
      <c r="AB19" s="43"/>
      <c r="AC19" s="44">
        <f>S19+V19+P19</f>
        <v>194.5</v>
      </c>
      <c r="AD19" s="41">
        <f t="shared" si="7"/>
        <v>67.018000000000001</v>
      </c>
      <c r="AE19" s="43" t="s">
        <v>38</v>
      </c>
      <c r="AF19" s="45"/>
      <c r="AG19" s="45"/>
      <c r="AH19" s="46"/>
    </row>
    <row r="20" spans="1:34" s="47" customFormat="1" ht="48" customHeight="1">
      <c r="A20" s="37">
        <f t="shared" si="0"/>
        <v>9</v>
      </c>
      <c r="B20" s="34">
        <v>5</v>
      </c>
      <c r="C20" s="66" t="s">
        <v>34</v>
      </c>
      <c r="D20" s="56" t="s">
        <v>198</v>
      </c>
      <c r="E20" s="56" t="s">
        <v>199</v>
      </c>
      <c r="F20" s="34">
        <v>10238804</v>
      </c>
      <c r="G20" s="34" t="s">
        <v>35</v>
      </c>
      <c r="H20" s="74" t="s">
        <v>200</v>
      </c>
      <c r="I20" s="35" t="s">
        <v>201</v>
      </c>
      <c r="J20" s="68" t="s">
        <v>202</v>
      </c>
      <c r="K20" s="57" t="s">
        <v>47</v>
      </c>
      <c r="L20" s="57" t="s">
        <v>36</v>
      </c>
      <c r="M20" s="57" t="s">
        <v>203</v>
      </c>
      <c r="N20" s="72" t="s">
        <v>52</v>
      </c>
      <c r="O20" s="57" t="s">
        <v>70</v>
      </c>
      <c r="P20" s="40">
        <v>179.5</v>
      </c>
      <c r="Q20" s="41">
        <f t="shared" si="1"/>
        <v>64.106999999999999</v>
      </c>
      <c r="R20" s="42">
        <f t="shared" si="2"/>
        <v>9</v>
      </c>
      <c r="S20" s="40">
        <v>7.4</v>
      </c>
      <c r="T20" s="40">
        <v>6.9</v>
      </c>
      <c r="U20" s="40">
        <v>6.4</v>
      </c>
      <c r="V20" s="40">
        <v>6.9</v>
      </c>
      <c r="W20" s="40">
        <f t="shared" si="3"/>
        <v>27.6</v>
      </c>
      <c r="X20" s="41">
        <f t="shared" si="4"/>
        <v>69</v>
      </c>
      <c r="Y20" s="42">
        <f t="shared" si="5"/>
        <v>8</v>
      </c>
      <c r="Z20" s="43"/>
      <c r="AA20" s="43"/>
      <c r="AB20" s="43"/>
      <c r="AC20" s="44">
        <f>S20+V20+P20</f>
        <v>193.8</v>
      </c>
      <c r="AD20" s="41">
        <f t="shared" si="7"/>
        <v>66.554000000000002</v>
      </c>
      <c r="AE20" s="43" t="s">
        <v>38</v>
      </c>
      <c r="AF20" s="45"/>
      <c r="AG20" s="45"/>
      <c r="AH20" s="46"/>
    </row>
    <row r="21" spans="1:34" s="52" customFormat="1" ht="42.75" customHeight="1">
      <c r="A21" s="169"/>
      <c r="B21" s="169"/>
      <c r="C21" s="169"/>
      <c r="D21" s="169"/>
      <c r="E21" s="169"/>
      <c r="F21" s="50"/>
      <c r="G21" s="51"/>
      <c r="I21" s="170" t="s">
        <v>53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AF21" s="53"/>
      <c r="AG21" s="53"/>
    </row>
    <row r="22" spans="1:34" ht="20.25" customHeight="1">
      <c r="A22" s="54" t="s">
        <v>54</v>
      </c>
      <c r="B22" s="54"/>
      <c r="C22" s="54"/>
      <c r="D22" s="54"/>
      <c r="E22" s="54"/>
      <c r="F22" s="55"/>
      <c r="G22" s="55"/>
      <c r="H22" s="55"/>
      <c r="I22" s="55"/>
      <c r="J22" s="178" t="s">
        <v>321</v>
      </c>
      <c r="K22" s="178"/>
      <c r="L22" s="178"/>
      <c r="M22" s="178"/>
      <c r="N22" s="178"/>
      <c r="O22" s="178"/>
      <c r="P22" s="178"/>
      <c r="Q22" s="178"/>
      <c r="R22" s="178"/>
      <c r="S22" s="178"/>
    </row>
    <row r="23" spans="1:34" ht="20.25">
      <c r="A23" s="54"/>
      <c r="B23" s="54"/>
      <c r="C23" s="54"/>
      <c r="D23" s="54"/>
      <c r="E23" s="54"/>
      <c r="F23" s="55"/>
      <c r="G23" s="55"/>
      <c r="H23" s="55"/>
      <c r="I23" s="55"/>
      <c r="J23" s="55"/>
      <c r="K23" s="55"/>
      <c r="L23" s="55"/>
      <c r="M23" s="55"/>
      <c r="N23" s="55"/>
      <c r="O23" s="55"/>
    </row>
  </sheetData>
  <mergeCells count="30">
    <mergeCell ref="A1:AE1"/>
    <mergeCell ref="A2:AE2"/>
    <mergeCell ref="A3:AE3"/>
    <mergeCell ref="A9:A11"/>
    <mergeCell ref="B9:B11"/>
    <mergeCell ref="C9:C11"/>
    <mergeCell ref="D9:E11"/>
    <mergeCell ref="F9:F11"/>
    <mergeCell ref="AB9:AB11"/>
    <mergeCell ref="AC9:AC11"/>
    <mergeCell ref="AD9:AD11"/>
    <mergeCell ref="AE9:AE11"/>
    <mergeCell ref="G9:G11"/>
    <mergeCell ref="H9:H11"/>
    <mergeCell ref="Z9:Z11"/>
    <mergeCell ref="AA9:AA11"/>
    <mergeCell ref="I9:I11"/>
    <mergeCell ref="J9:J11"/>
    <mergeCell ref="S9:Y9"/>
    <mergeCell ref="P10:R10"/>
    <mergeCell ref="J22:S22"/>
    <mergeCell ref="K9:K11"/>
    <mergeCell ref="L9:L11"/>
    <mergeCell ref="M9:M11"/>
    <mergeCell ref="N9:N11"/>
    <mergeCell ref="A21:E21"/>
    <mergeCell ref="I21:S21"/>
    <mergeCell ref="O9:O11"/>
    <mergeCell ref="P9:R9"/>
    <mergeCell ref="S10:Y10"/>
  </mergeCells>
  <printOptions horizontalCentered="1"/>
  <pageMargins left="0" right="0" top="0.39370078740157483" bottom="1.3779527559055118" header="0" footer="0"/>
  <pageSetup paperSize="9" scale="60" orientation="landscape" r:id="rId1"/>
  <headerFooter>
    <oddHeader>&amp;L&amp;G&amp;C&amp;G&amp;R&amp;G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AU23"/>
  <sheetViews>
    <sheetView view="pageBreakPreview" topLeftCell="A10" zoomScale="65" zoomScaleNormal="70" zoomScaleSheetLayoutView="65" workbookViewId="0">
      <selection activeCell="E17" sqref="E17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2" style="5" customWidth="1"/>
    <col min="6" max="6" width="13.28515625" style="5" hidden="1" customWidth="1"/>
    <col min="7" max="7" width="6.28515625" style="5" customWidth="1"/>
    <col min="8" max="8" width="29.425781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9.42578125" style="5" customWidth="1"/>
    <col min="13" max="13" width="8.5703125" style="5" customWidth="1"/>
    <col min="14" max="14" width="9.5703125" style="5" customWidth="1"/>
    <col min="15" max="15" width="12.85546875" style="5" customWidth="1"/>
    <col min="16" max="16" width="6.5703125" style="5" customWidth="1"/>
    <col min="17" max="17" width="10" style="5" customWidth="1"/>
    <col min="18" max="18" width="3.7109375" style="5" customWidth="1"/>
    <col min="19" max="23" width="7.42578125" style="5" customWidth="1"/>
    <col min="24" max="24" width="9.85546875" style="5" customWidth="1"/>
    <col min="25" max="25" width="3.85546875" style="5" customWidth="1"/>
    <col min="26" max="26" width="4.140625" style="5" customWidth="1"/>
    <col min="27" max="27" width="2.85546875" style="5" customWidth="1"/>
    <col min="28" max="28" width="4.140625" style="5" customWidth="1"/>
    <col min="29" max="29" width="8.85546875" style="5" hidden="1" customWidth="1"/>
    <col min="30" max="30" width="11" style="5" customWidth="1"/>
    <col min="31" max="31" width="7.42578125" style="5" customWidth="1"/>
    <col min="32" max="32" width="18" style="2" customWidth="1"/>
    <col min="33" max="33" width="11" style="2" customWidth="1"/>
    <col min="34" max="34" width="38.42578125" customWidth="1"/>
  </cols>
  <sheetData>
    <row r="1" spans="1:47" ht="53.2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4"/>
    </row>
    <row r="3" spans="1:47" s="7" customFormat="1" ht="24" customHeight="1">
      <c r="A3" s="159" t="s">
        <v>422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6"/>
    </row>
    <row r="4" spans="1:47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F4" s="4"/>
    </row>
    <row r="5" spans="1:47" s="16" customFormat="1" ht="20.25" customHeight="1">
      <c r="A5" s="15"/>
      <c r="E5" s="9"/>
      <c r="F5" s="9"/>
      <c r="G5" s="17" t="s">
        <v>74</v>
      </c>
      <c r="H5" s="18" t="s">
        <v>6</v>
      </c>
      <c r="I5" s="17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W5" s="19"/>
      <c r="AF5" s="21"/>
    </row>
    <row r="6" spans="1:47" s="16" customFormat="1" ht="20.25" customHeight="1">
      <c r="G6" s="22"/>
      <c r="H6" s="18" t="s">
        <v>321</v>
      </c>
      <c r="I6" s="22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W6" s="19"/>
      <c r="AF6" s="4"/>
      <c r="AG6" s="23"/>
    </row>
    <row r="7" spans="1:47" s="16" customFormat="1" ht="20.25" customHeight="1">
      <c r="G7" s="22" t="s">
        <v>5</v>
      </c>
      <c r="H7" s="90" t="s">
        <v>75</v>
      </c>
      <c r="I7" s="22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W7" s="19"/>
      <c r="AF7" s="21"/>
      <c r="AG7" s="23"/>
    </row>
    <row r="8" spans="1:47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Z8" s="31"/>
      <c r="AA8" s="31"/>
      <c r="AB8" s="31"/>
      <c r="AC8" s="31"/>
      <c r="AE8" s="32" t="s">
        <v>421</v>
      </c>
      <c r="AF8" s="33"/>
      <c r="AG8" s="23"/>
    </row>
    <row r="9" spans="1:47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77</v>
      </c>
      <c r="Q9" s="172"/>
      <c r="R9" s="173"/>
      <c r="S9" s="174" t="s">
        <v>76</v>
      </c>
      <c r="T9" s="175"/>
      <c r="U9" s="175"/>
      <c r="V9" s="175"/>
      <c r="W9" s="175"/>
      <c r="X9" s="175"/>
      <c r="Y9" s="176"/>
      <c r="Z9" s="180" t="s">
        <v>26</v>
      </c>
      <c r="AA9" s="180" t="s">
        <v>27</v>
      </c>
      <c r="AB9" s="180" t="s">
        <v>28</v>
      </c>
      <c r="AC9" s="182" t="s">
        <v>29</v>
      </c>
      <c r="AD9" s="182" t="s">
        <v>30</v>
      </c>
      <c r="AE9" s="182" t="s">
        <v>31</v>
      </c>
      <c r="AF9" s="4"/>
      <c r="AG9" s="23"/>
    </row>
    <row r="10" spans="1:47" s="5" customFormat="1" ht="14.25">
      <c r="A10" s="160"/>
      <c r="B10" s="160"/>
      <c r="C10" s="213"/>
      <c r="D10" s="214"/>
      <c r="E10" s="215"/>
      <c r="F10" s="211"/>
      <c r="G10" s="160"/>
      <c r="H10" s="211"/>
      <c r="I10" s="211"/>
      <c r="J10" s="211"/>
      <c r="K10" s="211"/>
      <c r="L10" s="211"/>
      <c r="M10" s="211"/>
      <c r="N10" s="211"/>
      <c r="O10" s="211"/>
      <c r="P10" s="171" t="s">
        <v>217</v>
      </c>
      <c r="Q10" s="172"/>
      <c r="R10" s="173"/>
      <c r="S10" s="171" t="s">
        <v>218</v>
      </c>
      <c r="T10" s="172"/>
      <c r="U10" s="172"/>
      <c r="V10" s="172"/>
      <c r="W10" s="172"/>
      <c r="X10" s="172"/>
      <c r="Y10" s="173"/>
      <c r="Z10" s="212"/>
      <c r="AA10" s="212"/>
      <c r="AB10" s="212"/>
      <c r="AC10" s="182"/>
      <c r="AD10" s="182"/>
      <c r="AE10" s="182"/>
      <c r="AF10" s="4"/>
      <c r="AG10" s="23"/>
    </row>
    <row r="11" spans="1:47" s="5" customFormat="1" ht="70.5" customHeight="1">
      <c r="A11" s="160"/>
      <c r="B11" s="160"/>
      <c r="C11" s="162"/>
      <c r="D11" s="165"/>
      <c r="E11" s="166"/>
      <c r="F11" s="168"/>
      <c r="G11" s="160"/>
      <c r="H11" s="168"/>
      <c r="I11" s="168"/>
      <c r="J11" s="168"/>
      <c r="K11" s="168"/>
      <c r="L11" s="168"/>
      <c r="M11" s="168"/>
      <c r="N11" s="168"/>
      <c r="O11" s="168"/>
      <c r="P11" s="35" t="s">
        <v>32</v>
      </c>
      <c r="Q11" s="35" t="s">
        <v>33</v>
      </c>
      <c r="R11" s="36" t="s">
        <v>10</v>
      </c>
      <c r="S11" s="36" t="s">
        <v>219</v>
      </c>
      <c r="T11" s="36" t="s">
        <v>220</v>
      </c>
      <c r="U11" s="36" t="s">
        <v>221</v>
      </c>
      <c r="V11" s="36" t="s">
        <v>222</v>
      </c>
      <c r="W11" s="36" t="s">
        <v>223</v>
      </c>
      <c r="X11" s="35" t="s">
        <v>33</v>
      </c>
      <c r="Y11" s="36" t="s">
        <v>10</v>
      </c>
      <c r="Z11" s="181"/>
      <c r="AA11" s="181"/>
      <c r="AB11" s="181"/>
      <c r="AC11" s="182"/>
      <c r="AD11" s="182"/>
      <c r="AE11" s="182"/>
      <c r="AF11" s="4"/>
      <c r="AG11" s="23"/>
    </row>
    <row r="12" spans="1:47" s="47" customFormat="1" ht="48" customHeight="1">
      <c r="A12" s="37">
        <f t="shared" ref="A12:A20" si="0">RANK(AD12,AD$12:AD$20,0)</f>
        <v>1</v>
      </c>
      <c r="B12" s="34">
        <v>41</v>
      </c>
      <c r="C12" s="38" t="s">
        <v>34</v>
      </c>
      <c r="D12" s="56" t="s">
        <v>171</v>
      </c>
      <c r="E12" s="74" t="s">
        <v>193</v>
      </c>
      <c r="F12" s="34">
        <v>10222945</v>
      </c>
      <c r="G12" s="34" t="s">
        <v>35</v>
      </c>
      <c r="H12" s="74" t="s">
        <v>194</v>
      </c>
      <c r="I12" s="35" t="s">
        <v>195</v>
      </c>
      <c r="J12" s="68" t="s">
        <v>196</v>
      </c>
      <c r="K12" s="57" t="s">
        <v>47</v>
      </c>
      <c r="L12" s="57" t="s">
        <v>36</v>
      </c>
      <c r="M12" s="57" t="s">
        <v>88</v>
      </c>
      <c r="N12" s="57" t="s">
        <v>68</v>
      </c>
      <c r="O12" s="70" t="s">
        <v>197</v>
      </c>
      <c r="P12" s="40">
        <v>171.5</v>
      </c>
      <c r="Q12" s="41">
        <f t="shared" ref="Q12:Q20" si="1">ROUND(P12/2.5-IF($Z12=1,0.5,IF($Z12=2,1.5,0)),3)</f>
        <v>68.599999999999994</v>
      </c>
      <c r="R12" s="42">
        <f t="shared" ref="R12:R20" si="2">RANK(Q12,Q$12:Q$20,0)</f>
        <v>2</v>
      </c>
      <c r="S12" s="40">
        <v>8.1999999999999993</v>
      </c>
      <c r="T12" s="40">
        <v>8.5</v>
      </c>
      <c r="U12" s="40">
        <v>8.1999999999999993</v>
      </c>
      <c r="V12" s="40">
        <v>8.3000000000000007</v>
      </c>
      <c r="W12" s="40">
        <f t="shared" ref="W12:W20" si="3">SUM(S12:V12)</f>
        <v>33.200000000000003</v>
      </c>
      <c r="X12" s="41">
        <f t="shared" ref="X12:X20" si="4">W12/0.4</f>
        <v>83</v>
      </c>
      <c r="Y12" s="42">
        <f t="shared" ref="Y12:Y20" si="5">RANK(X12,X$12:X$20,0)</f>
        <v>1</v>
      </c>
      <c r="Z12" s="43"/>
      <c r="AA12" s="43"/>
      <c r="AB12" s="43"/>
      <c r="AC12" s="44">
        <f>S12+V12+P12</f>
        <v>188</v>
      </c>
      <c r="AD12" s="41">
        <f t="shared" ref="AD12:AD20" si="6">ROUND(((Q12+X12)/2),3)</f>
        <v>75.8</v>
      </c>
      <c r="AE12" s="43" t="s">
        <v>38</v>
      </c>
      <c r="AF12" s="45"/>
      <c r="AG12" s="45"/>
      <c r="AH12" s="48"/>
    </row>
    <row r="13" spans="1:47" s="47" customFormat="1" ht="48" customHeight="1">
      <c r="A13" s="37">
        <f t="shared" si="0"/>
        <v>2</v>
      </c>
      <c r="B13" s="34">
        <v>27</v>
      </c>
      <c r="C13" s="38" t="s">
        <v>34</v>
      </c>
      <c r="D13" s="56" t="s">
        <v>185</v>
      </c>
      <c r="E13" s="74" t="s">
        <v>186</v>
      </c>
      <c r="F13" s="34">
        <v>10212258</v>
      </c>
      <c r="G13" s="34" t="s">
        <v>35</v>
      </c>
      <c r="H13" s="74" t="s">
        <v>187</v>
      </c>
      <c r="I13" s="35" t="s">
        <v>188</v>
      </c>
      <c r="J13" s="68" t="s">
        <v>189</v>
      </c>
      <c r="K13" s="57" t="s">
        <v>190</v>
      </c>
      <c r="L13" s="57" t="s">
        <v>191</v>
      </c>
      <c r="M13" s="57" t="s">
        <v>88</v>
      </c>
      <c r="N13" s="57" t="s">
        <v>50</v>
      </c>
      <c r="O13" s="57" t="s">
        <v>192</v>
      </c>
      <c r="P13" s="40">
        <v>173.5</v>
      </c>
      <c r="Q13" s="41">
        <f t="shared" si="1"/>
        <v>69.400000000000006</v>
      </c>
      <c r="R13" s="42">
        <f t="shared" si="2"/>
        <v>1</v>
      </c>
      <c r="S13" s="40">
        <v>7.8</v>
      </c>
      <c r="T13" s="40">
        <v>7.8</v>
      </c>
      <c r="U13" s="40">
        <v>8</v>
      </c>
      <c r="V13" s="40">
        <v>8</v>
      </c>
      <c r="W13" s="40">
        <f t="shared" si="3"/>
        <v>31.6</v>
      </c>
      <c r="X13" s="41">
        <f t="shared" si="4"/>
        <v>79</v>
      </c>
      <c r="Y13" s="42">
        <f t="shared" si="5"/>
        <v>3</v>
      </c>
      <c r="Z13" s="43"/>
      <c r="AA13" s="43"/>
      <c r="AB13" s="43"/>
      <c r="AC13" s="44">
        <f>S13+V13+P13</f>
        <v>189.3</v>
      </c>
      <c r="AD13" s="41">
        <f t="shared" si="6"/>
        <v>74.2</v>
      </c>
      <c r="AE13" s="43" t="s">
        <v>38</v>
      </c>
      <c r="AF13" s="45"/>
      <c r="AG13" s="45"/>
      <c r="AH13" s="46"/>
    </row>
    <row r="14" spans="1:47" s="47" customFormat="1" ht="48" customHeight="1">
      <c r="A14" s="37">
        <f t="shared" si="0"/>
        <v>3</v>
      </c>
      <c r="B14" s="34">
        <v>55</v>
      </c>
      <c r="C14" s="66" t="s">
        <v>34</v>
      </c>
      <c r="D14" s="56" t="s">
        <v>204</v>
      </c>
      <c r="E14" s="56" t="s">
        <v>205</v>
      </c>
      <c r="F14" s="34">
        <v>10129654</v>
      </c>
      <c r="G14" s="34" t="s">
        <v>35</v>
      </c>
      <c r="H14" s="74" t="s">
        <v>206</v>
      </c>
      <c r="I14" s="35" t="s">
        <v>207</v>
      </c>
      <c r="J14" s="68" t="s">
        <v>208</v>
      </c>
      <c r="K14" s="57" t="s">
        <v>87</v>
      </c>
      <c r="L14" s="57" t="s">
        <v>115</v>
      </c>
      <c r="M14" s="57" t="s">
        <v>209</v>
      </c>
      <c r="N14" s="70" t="s">
        <v>60</v>
      </c>
      <c r="O14" s="57" t="s">
        <v>210</v>
      </c>
      <c r="P14" s="40">
        <v>171</v>
      </c>
      <c r="Q14" s="41">
        <f t="shared" si="1"/>
        <v>68.400000000000006</v>
      </c>
      <c r="R14" s="42">
        <f t="shared" si="2"/>
        <v>3</v>
      </c>
      <c r="S14" s="40">
        <v>8.5</v>
      </c>
      <c r="T14" s="40">
        <v>7.5</v>
      </c>
      <c r="U14" s="40">
        <v>7.9</v>
      </c>
      <c r="V14" s="40">
        <v>8</v>
      </c>
      <c r="W14" s="40">
        <f t="shared" si="3"/>
        <v>31.9</v>
      </c>
      <c r="X14" s="41">
        <f t="shared" si="4"/>
        <v>79.749999999999986</v>
      </c>
      <c r="Y14" s="42">
        <f t="shared" si="5"/>
        <v>2</v>
      </c>
      <c r="Z14" s="43"/>
      <c r="AA14" s="43"/>
      <c r="AB14" s="43"/>
      <c r="AC14" s="44">
        <f>S14+V14+P14</f>
        <v>187.5</v>
      </c>
      <c r="AD14" s="41">
        <f t="shared" si="6"/>
        <v>74.075000000000003</v>
      </c>
      <c r="AE14" s="43" t="s">
        <v>38</v>
      </c>
      <c r="AF14" s="45"/>
      <c r="AG14" s="45"/>
      <c r="AH14" s="46"/>
    </row>
    <row r="15" spans="1:47" s="47" customFormat="1" ht="48" customHeight="1">
      <c r="A15" s="37">
        <f t="shared" si="0"/>
        <v>4</v>
      </c>
      <c r="B15" s="34">
        <v>18</v>
      </c>
      <c r="C15" s="38" t="s">
        <v>34</v>
      </c>
      <c r="D15" s="56" t="s">
        <v>157</v>
      </c>
      <c r="E15" s="74" t="s">
        <v>158</v>
      </c>
      <c r="F15" s="34">
        <v>10223038</v>
      </c>
      <c r="G15" s="34" t="s">
        <v>35</v>
      </c>
      <c r="H15" s="74" t="s">
        <v>159</v>
      </c>
      <c r="I15" s="35" t="s">
        <v>160</v>
      </c>
      <c r="J15" s="68" t="s">
        <v>161</v>
      </c>
      <c r="K15" s="57" t="s">
        <v>162</v>
      </c>
      <c r="L15" s="57" t="s">
        <v>62</v>
      </c>
      <c r="M15" s="57" t="s">
        <v>69</v>
      </c>
      <c r="N15" s="57" t="s">
        <v>163</v>
      </c>
      <c r="O15" s="70" t="s">
        <v>164</v>
      </c>
      <c r="P15" s="40">
        <v>166</v>
      </c>
      <c r="Q15" s="41">
        <f t="shared" si="1"/>
        <v>66.400000000000006</v>
      </c>
      <c r="R15" s="42">
        <f t="shared" si="2"/>
        <v>4</v>
      </c>
      <c r="S15" s="40">
        <v>7.8</v>
      </c>
      <c r="T15" s="40">
        <v>7.8</v>
      </c>
      <c r="U15" s="40">
        <v>8</v>
      </c>
      <c r="V15" s="40">
        <v>8</v>
      </c>
      <c r="W15" s="40">
        <f t="shared" si="3"/>
        <v>31.6</v>
      </c>
      <c r="X15" s="41">
        <f t="shared" si="4"/>
        <v>79</v>
      </c>
      <c r="Y15" s="42">
        <f t="shared" si="5"/>
        <v>3</v>
      </c>
      <c r="Z15" s="43"/>
      <c r="AA15" s="43"/>
      <c r="AB15" s="43"/>
      <c r="AC15" s="44">
        <f>P15+W15</f>
        <v>197.6</v>
      </c>
      <c r="AD15" s="41">
        <f t="shared" si="6"/>
        <v>72.7</v>
      </c>
      <c r="AE15" s="43" t="s">
        <v>38</v>
      </c>
      <c r="AF15" s="45"/>
      <c r="AG15" s="45"/>
      <c r="AH15" s="46"/>
    </row>
    <row r="16" spans="1:47" s="47" customFormat="1" ht="48" customHeight="1">
      <c r="A16" s="37">
        <f t="shared" si="0"/>
        <v>5</v>
      </c>
      <c r="B16" s="34">
        <v>19</v>
      </c>
      <c r="C16" s="38" t="s">
        <v>34</v>
      </c>
      <c r="D16" s="56" t="s">
        <v>157</v>
      </c>
      <c r="E16" s="74" t="s">
        <v>158</v>
      </c>
      <c r="F16" s="34">
        <v>10223038</v>
      </c>
      <c r="G16" s="34" t="s">
        <v>35</v>
      </c>
      <c r="H16" s="74" t="s">
        <v>211</v>
      </c>
      <c r="I16" s="35" t="s">
        <v>212</v>
      </c>
      <c r="J16" s="68" t="s">
        <v>213</v>
      </c>
      <c r="K16" s="57" t="s">
        <v>214</v>
      </c>
      <c r="L16" s="57" t="s">
        <v>36</v>
      </c>
      <c r="M16" s="57" t="s">
        <v>215</v>
      </c>
      <c r="N16" s="69" t="s">
        <v>60</v>
      </c>
      <c r="O16" s="70" t="s">
        <v>216</v>
      </c>
      <c r="P16" s="40">
        <v>165</v>
      </c>
      <c r="Q16" s="41">
        <f t="shared" si="1"/>
        <v>66</v>
      </c>
      <c r="R16" s="42">
        <f t="shared" si="2"/>
        <v>5</v>
      </c>
      <c r="S16" s="40">
        <v>8</v>
      </c>
      <c r="T16" s="40">
        <v>7.8</v>
      </c>
      <c r="U16" s="40">
        <v>7</v>
      </c>
      <c r="V16" s="40">
        <v>7.2</v>
      </c>
      <c r="W16" s="40">
        <f t="shared" si="3"/>
        <v>30</v>
      </c>
      <c r="X16" s="41">
        <f t="shared" si="4"/>
        <v>75</v>
      </c>
      <c r="Y16" s="42">
        <f t="shared" si="5"/>
        <v>6</v>
      </c>
      <c r="Z16" s="43"/>
      <c r="AA16" s="43"/>
      <c r="AB16" s="43"/>
      <c r="AC16" s="44">
        <f>S16+V16+P16</f>
        <v>180.2</v>
      </c>
      <c r="AD16" s="41">
        <f t="shared" si="6"/>
        <v>70.5</v>
      </c>
      <c r="AE16" s="43" t="s">
        <v>38</v>
      </c>
      <c r="AF16" s="45"/>
      <c r="AG16" s="45"/>
      <c r="AH16" s="46"/>
    </row>
    <row r="17" spans="1:34" s="47" customFormat="1" ht="48" customHeight="1">
      <c r="A17" s="37">
        <f t="shared" si="0"/>
        <v>6</v>
      </c>
      <c r="B17" s="34">
        <v>48</v>
      </c>
      <c r="C17" s="66" t="s">
        <v>34</v>
      </c>
      <c r="D17" s="74" t="s">
        <v>165</v>
      </c>
      <c r="E17" s="74" t="s">
        <v>419</v>
      </c>
      <c r="F17" s="34">
        <v>10240315</v>
      </c>
      <c r="G17" s="34" t="s">
        <v>35</v>
      </c>
      <c r="H17" s="74" t="s">
        <v>167</v>
      </c>
      <c r="I17" s="35" t="s">
        <v>168</v>
      </c>
      <c r="J17" s="68" t="s">
        <v>169</v>
      </c>
      <c r="K17" s="57" t="s">
        <v>41</v>
      </c>
      <c r="L17" s="57" t="s">
        <v>36</v>
      </c>
      <c r="M17" s="57" t="s">
        <v>63</v>
      </c>
      <c r="N17" s="57" t="s">
        <v>84</v>
      </c>
      <c r="O17" s="70" t="s">
        <v>170</v>
      </c>
      <c r="P17" s="40">
        <v>165</v>
      </c>
      <c r="Q17" s="41">
        <f t="shared" si="1"/>
        <v>66</v>
      </c>
      <c r="R17" s="42">
        <f t="shared" si="2"/>
        <v>5</v>
      </c>
      <c r="S17" s="40">
        <v>7.5</v>
      </c>
      <c r="T17" s="40">
        <v>7.3</v>
      </c>
      <c r="U17" s="40">
        <v>7.5</v>
      </c>
      <c r="V17" s="40">
        <v>7.6</v>
      </c>
      <c r="W17" s="40">
        <f t="shared" si="3"/>
        <v>29.9</v>
      </c>
      <c r="X17" s="41">
        <f t="shared" si="4"/>
        <v>74.749999999999986</v>
      </c>
      <c r="Y17" s="42">
        <f t="shared" si="5"/>
        <v>7</v>
      </c>
      <c r="Z17" s="43"/>
      <c r="AA17" s="43"/>
      <c r="AB17" s="43"/>
      <c r="AC17" s="44">
        <f>S17+V17+P17</f>
        <v>180.1</v>
      </c>
      <c r="AD17" s="41">
        <f t="shared" si="6"/>
        <v>70.375</v>
      </c>
      <c r="AE17" s="43" t="s">
        <v>38</v>
      </c>
      <c r="AF17" s="45"/>
      <c r="AG17" s="45"/>
      <c r="AH17" s="46"/>
    </row>
    <row r="18" spans="1:34" s="47" customFormat="1" ht="48" customHeight="1">
      <c r="A18" s="37">
        <f t="shared" si="0"/>
        <v>7</v>
      </c>
      <c r="B18" s="34">
        <v>5</v>
      </c>
      <c r="C18" s="66" t="s">
        <v>34</v>
      </c>
      <c r="D18" s="56" t="s">
        <v>198</v>
      </c>
      <c r="E18" s="56" t="s">
        <v>199</v>
      </c>
      <c r="F18" s="34">
        <v>10238804</v>
      </c>
      <c r="G18" s="34" t="s">
        <v>35</v>
      </c>
      <c r="H18" s="74" t="s">
        <v>200</v>
      </c>
      <c r="I18" s="35" t="s">
        <v>201</v>
      </c>
      <c r="J18" s="68" t="s">
        <v>202</v>
      </c>
      <c r="K18" s="57" t="s">
        <v>47</v>
      </c>
      <c r="L18" s="57" t="s">
        <v>36</v>
      </c>
      <c r="M18" s="57" t="s">
        <v>203</v>
      </c>
      <c r="N18" s="72" t="s">
        <v>52</v>
      </c>
      <c r="O18" s="57" t="s">
        <v>70</v>
      </c>
      <c r="P18" s="40">
        <v>150</v>
      </c>
      <c r="Q18" s="41">
        <f t="shared" si="1"/>
        <v>60</v>
      </c>
      <c r="R18" s="42">
        <f t="shared" si="2"/>
        <v>9</v>
      </c>
      <c r="S18" s="40">
        <v>7.5</v>
      </c>
      <c r="T18" s="40">
        <v>7.4</v>
      </c>
      <c r="U18" s="40">
        <v>7.5</v>
      </c>
      <c r="V18" s="40">
        <v>7.7</v>
      </c>
      <c r="W18" s="40">
        <f t="shared" si="3"/>
        <v>30.099999999999998</v>
      </c>
      <c r="X18" s="41">
        <f t="shared" si="4"/>
        <v>75.249999999999986</v>
      </c>
      <c r="Y18" s="42">
        <f t="shared" si="5"/>
        <v>5</v>
      </c>
      <c r="Z18" s="43"/>
      <c r="AA18" s="43"/>
      <c r="AB18" s="43"/>
      <c r="AC18" s="44">
        <f>S18+V18+P18</f>
        <v>165.2</v>
      </c>
      <c r="AD18" s="41">
        <f t="shared" si="6"/>
        <v>67.625</v>
      </c>
      <c r="AE18" s="43" t="s">
        <v>38</v>
      </c>
      <c r="AF18" s="45"/>
      <c r="AG18" s="45"/>
      <c r="AH18" s="46"/>
    </row>
    <row r="19" spans="1:34" s="47" customFormat="1" ht="48" customHeight="1">
      <c r="A19" s="37">
        <f t="shared" si="0"/>
        <v>8</v>
      </c>
      <c r="B19" s="34">
        <v>33</v>
      </c>
      <c r="C19" s="38" t="s">
        <v>34</v>
      </c>
      <c r="D19" s="56" t="s">
        <v>178</v>
      </c>
      <c r="E19" s="56" t="s">
        <v>172</v>
      </c>
      <c r="F19" s="34">
        <v>10240867</v>
      </c>
      <c r="G19" s="34" t="s">
        <v>35</v>
      </c>
      <c r="H19" s="74" t="s">
        <v>179</v>
      </c>
      <c r="I19" s="35" t="s">
        <v>180</v>
      </c>
      <c r="J19" s="68" t="s">
        <v>181</v>
      </c>
      <c r="K19" s="57" t="s">
        <v>182</v>
      </c>
      <c r="L19" s="57" t="s">
        <v>92</v>
      </c>
      <c r="M19" s="57" t="s">
        <v>183</v>
      </c>
      <c r="N19" s="69" t="s">
        <v>60</v>
      </c>
      <c r="O19" s="57" t="s">
        <v>184</v>
      </c>
      <c r="P19" s="40">
        <v>151.5</v>
      </c>
      <c r="Q19" s="41">
        <f t="shared" si="1"/>
        <v>60.6</v>
      </c>
      <c r="R19" s="42">
        <f t="shared" si="2"/>
        <v>8</v>
      </c>
      <c r="S19" s="40">
        <v>7.5</v>
      </c>
      <c r="T19" s="40">
        <v>7</v>
      </c>
      <c r="U19" s="40">
        <v>7.3</v>
      </c>
      <c r="V19" s="40">
        <v>7.3</v>
      </c>
      <c r="W19" s="40">
        <f t="shared" si="3"/>
        <v>29.1</v>
      </c>
      <c r="X19" s="41">
        <f t="shared" si="4"/>
        <v>72.75</v>
      </c>
      <c r="Y19" s="42">
        <f t="shared" si="5"/>
        <v>8</v>
      </c>
      <c r="Z19" s="43"/>
      <c r="AA19" s="43"/>
      <c r="AB19" s="43"/>
      <c r="AC19" s="44">
        <f>S19+V19+P19</f>
        <v>166.3</v>
      </c>
      <c r="AD19" s="41">
        <f t="shared" si="6"/>
        <v>66.674999999999997</v>
      </c>
      <c r="AE19" s="43" t="s">
        <v>38</v>
      </c>
      <c r="AF19" s="45"/>
      <c r="AG19" s="45"/>
      <c r="AH19" s="46"/>
    </row>
    <row r="20" spans="1:34" s="47" customFormat="1" ht="48" customHeight="1">
      <c r="A20" s="37">
        <f t="shared" si="0"/>
        <v>9</v>
      </c>
      <c r="B20" s="34">
        <v>24</v>
      </c>
      <c r="C20" s="38" t="s">
        <v>34</v>
      </c>
      <c r="D20" s="56" t="s">
        <v>171</v>
      </c>
      <c r="E20" s="56" t="s">
        <v>172</v>
      </c>
      <c r="F20" s="34">
        <v>10231470</v>
      </c>
      <c r="G20" s="34" t="s">
        <v>35</v>
      </c>
      <c r="H20" s="74" t="s">
        <v>173</v>
      </c>
      <c r="I20" s="35" t="s">
        <v>174</v>
      </c>
      <c r="J20" s="68" t="s">
        <v>175</v>
      </c>
      <c r="K20" s="57" t="s">
        <v>89</v>
      </c>
      <c r="L20" s="57" t="s">
        <v>62</v>
      </c>
      <c r="M20" s="57" t="s">
        <v>176</v>
      </c>
      <c r="N20" s="69" t="s">
        <v>60</v>
      </c>
      <c r="O20" s="57" t="s">
        <v>177</v>
      </c>
      <c r="P20" s="40">
        <v>154.5</v>
      </c>
      <c r="Q20" s="41">
        <f t="shared" si="1"/>
        <v>61.8</v>
      </c>
      <c r="R20" s="42">
        <f t="shared" si="2"/>
        <v>7</v>
      </c>
      <c r="S20" s="40">
        <v>7</v>
      </c>
      <c r="T20" s="40">
        <v>6.5</v>
      </c>
      <c r="U20" s="40">
        <v>6.5</v>
      </c>
      <c r="V20" s="40">
        <v>6.8</v>
      </c>
      <c r="W20" s="40">
        <f t="shared" si="3"/>
        <v>26.8</v>
      </c>
      <c r="X20" s="41">
        <f t="shared" si="4"/>
        <v>67</v>
      </c>
      <c r="Y20" s="42">
        <f t="shared" si="5"/>
        <v>9</v>
      </c>
      <c r="Z20" s="43"/>
      <c r="AA20" s="43"/>
      <c r="AB20" s="43"/>
      <c r="AC20" s="44">
        <f>S20+V20+P20</f>
        <v>168.3</v>
      </c>
      <c r="AD20" s="41">
        <f t="shared" si="6"/>
        <v>64.400000000000006</v>
      </c>
      <c r="AE20" s="43" t="s">
        <v>38</v>
      </c>
      <c r="AF20" s="45"/>
      <c r="AG20" s="45"/>
      <c r="AH20" s="48"/>
    </row>
    <row r="21" spans="1:34" s="52" customFormat="1" ht="42.75" customHeight="1">
      <c r="A21" s="169"/>
      <c r="B21" s="169"/>
      <c r="C21" s="169"/>
      <c r="D21" s="169"/>
      <c r="E21" s="169"/>
      <c r="F21" s="50"/>
      <c r="G21" s="51"/>
      <c r="I21" s="170" t="s">
        <v>53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AF21" s="53"/>
      <c r="AG21" s="53"/>
    </row>
    <row r="22" spans="1:34" ht="20.25" customHeight="1">
      <c r="A22" s="54" t="s">
        <v>54</v>
      </c>
      <c r="B22" s="54"/>
      <c r="C22" s="54"/>
      <c r="D22" s="54"/>
      <c r="E22" s="54"/>
      <c r="F22" s="55"/>
      <c r="G22" s="55"/>
      <c r="H22" s="55"/>
      <c r="I22" s="55"/>
      <c r="J22" s="178" t="s">
        <v>75</v>
      </c>
      <c r="K22" s="178"/>
      <c r="L22" s="178"/>
      <c r="M22" s="178"/>
      <c r="N22" s="178"/>
      <c r="O22" s="178"/>
      <c r="P22" s="178"/>
      <c r="Q22" s="178"/>
      <c r="R22" s="178"/>
      <c r="S22" s="178"/>
    </row>
    <row r="23" spans="1:34" ht="20.25">
      <c r="A23" s="54"/>
      <c r="B23" s="54"/>
      <c r="C23" s="54"/>
      <c r="D23" s="54"/>
      <c r="E23" s="54"/>
      <c r="F23" s="55"/>
      <c r="G23" s="55"/>
      <c r="H23" s="55"/>
      <c r="I23" s="55"/>
      <c r="J23" s="55"/>
      <c r="K23" s="55"/>
      <c r="L23" s="55"/>
      <c r="M23" s="55"/>
      <c r="N23" s="55"/>
      <c r="O23" s="55"/>
    </row>
  </sheetData>
  <mergeCells count="30">
    <mergeCell ref="J22:S22"/>
    <mergeCell ref="AC9:AC11"/>
    <mergeCell ref="AD9:AD11"/>
    <mergeCell ref="AE9:AE11"/>
    <mergeCell ref="P10:R10"/>
    <mergeCell ref="S10:Y10"/>
    <mergeCell ref="AA9:AA11"/>
    <mergeCell ref="AB9:AB11"/>
    <mergeCell ref="M9:M11"/>
    <mergeCell ref="N9:N11"/>
    <mergeCell ref="A21:E21"/>
    <mergeCell ref="I21:S21"/>
    <mergeCell ref="O9:O11"/>
    <mergeCell ref="P9:R9"/>
    <mergeCell ref="S9:Y9"/>
    <mergeCell ref="I9:I11"/>
    <mergeCell ref="J9:J11"/>
    <mergeCell ref="K9:K11"/>
    <mergeCell ref="L9:L11"/>
    <mergeCell ref="A1:AE1"/>
    <mergeCell ref="A2:AE2"/>
    <mergeCell ref="A3:AE3"/>
    <mergeCell ref="A9:A11"/>
    <mergeCell ref="B9:B11"/>
    <mergeCell ref="C9:C11"/>
    <mergeCell ref="D9:E11"/>
    <mergeCell ref="F9:F11"/>
    <mergeCell ref="G9:G11"/>
    <mergeCell ref="H9:H11"/>
    <mergeCell ref="Z9:Z11"/>
  </mergeCells>
  <printOptions horizontalCentered="1"/>
  <pageMargins left="0" right="0" top="0.39370078740157483" bottom="1.3779527559055118" header="0" footer="0"/>
  <pageSetup paperSize="9" scale="60" orientation="landscape" r:id="rId1"/>
  <headerFooter>
    <oddHeader>&amp;L&amp;G&amp;C&amp;G&amp;R&amp;G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AU22"/>
  <sheetViews>
    <sheetView view="pageBreakPreview" zoomScale="65" zoomScaleNormal="70" zoomScaleSheetLayoutView="65" workbookViewId="0">
      <selection activeCell="AH15" sqref="AH15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2" style="5" customWidth="1"/>
    <col min="6" max="6" width="13.28515625" style="5" hidden="1" customWidth="1"/>
    <col min="7" max="7" width="6.28515625" style="5" customWidth="1"/>
    <col min="8" max="8" width="29.425781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9.42578125" style="5" customWidth="1"/>
    <col min="13" max="13" width="8.5703125" style="5" customWidth="1"/>
    <col min="14" max="14" width="9.5703125" style="5" customWidth="1"/>
    <col min="15" max="15" width="12.85546875" style="5" customWidth="1"/>
    <col min="16" max="16" width="6.5703125" style="5" customWidth="1"/>
    <col min="17" max="17" width="10" style="5" customWidth="1"/>
    <col min="18" max="18" width="3.7109375" style="5" customWidth="1"/>
    <col min="19" max="23" width="7.42578125" style="5" customWidth="1"/>
    <col min="24" max="24" width="9.85546875" style="5" customWidth="1"/>
    <col min="25" max="25" width="3.85546875" style="5" customWidth="1"/>
    <col min="26" max="26" width="4.140625" style="5" customWidth="1"/>
    <col min="27" max="27" width="2.85546875" style="5" customWidth="1"/>
    <col min="28" max="28" width="4.140625" style="5" customWidth="1"/>
    <col min="29" max="29" width="8.85546875" style="5" hidden="1" customWidth="1"/>
    <col min="30" max="30" width="11" style="5" customWidth="1"/>
    <col min="31" max="31" width="7.42578125" style="5" customWidth="1"/>
    <col min="32" max="32" width="18" style="2" customWidth="1"/>
    <col min="33" max="33" width="11" style="2" customWidth="1"/>
    <col min="34" max="34" width="38.42578125" customWidth="1"/>
  </cols>
  <sheetData>
    <row r="1" spans="1:47" ht="53.2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4"/>
    </row>
    <row r="3" spans="1:47" s="7" customFormat="1" ht="24" customHeight="1">
      <c r="A3" s="159" t="s">
        <v>443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6"/>
    </row>
    <row r="4" spans="1:47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F4" s="4"/>
    </row>
    <row r="5" spans="1:47" s="16" customFormat="1" ht="20.25" customHeight="1">
      <c r="A5" s="15"/>
      <c r="E5" s="9"/>
      <c r="F5" s="9"/>
      <c r="G5" s="17" t="s">
        <v>74</v>
      </c>
      <c r="H5" s="18" t="s">
        <v>8</v>
      </c>
      <c r="I5" s="17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W5" s="19"/>
      <c r="AF5" s="21"/>
    </row>
    <row r="6" spans="1:47" s="16" customFormat="1" ht="20.25" customHeight="1">
      <c r="G6" s="22"/>
      <c r="H6" s="18" t="s">
        <v>424</v>
      </c>
      <c r="I6" s="22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W6" s="19"/>
      <c r="AF6" s="4"/>
      <c r="AG6" s="23"/>
    </row>
    <row r="7" spans="1:47" s="16" customFormat="1" ht="20.25" customHeight="1">
      <c r="G7" s="22" t="s">
        <v>5</v>
      </c>
      <c r="H7" s="90" t="s">
        <v>6</v>
      </c>
      <c r="I7" s="22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W7" s="19"/>
      <c r="AF7" s="21"/>
      <c r="AG7" s="23"/>
    </row>
    <row r="8" spans="1:47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Z8" s="31"/>
      <c r="AA8" s="31"/>
      <c r="AB8" s="31"/>
      <c r="AC8" s="31"/>
      <c r="AE8" s="32" t="s">
        <v>436</v>
      </c>
      <c r="AF8" s="33"/>
      <c r="AG8" s="23"/>
    </row>
    <row r="9" spans="1:47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77</v>
      </c>
      <c r="Q9" s="172"/>
      <c r="R9" s="173"/>
      <c r="S9" s="171" t="s">
        <v>76</v>
      </c>
      <c r="T9" s="172"/>
      <c r="U9" s="172"/>
      <c r="V9" s="172"/>
      <c r="W9" s="172"/>
      <c r="X9" s="172"/>
      <c r="Y9" s="173"/>
      <c r="Z9" s="180" t="s">
        <v>26</v>
      </c>
      <c r="AA9" s="180" t="s">
        <v>27</v>
      </c>
      <c r="AB9" s="180" t="s">
        <v>28</v>
      </c>
      <c r="AC9" s="182" t="s">
        <v>29</v>
      </c>
      <c r="AD9" s="182" t="s">
        <v>30</v>
      </c>
      <c r="AE9" s="182" t="s">
        <v>31</v>
      </c>
      <c r="AF9" s="4"/>
      <c r="AG9" s="23"/>
    </row>
    <row r="10" spans="1:47" s="5" customFormat="1" ht="14.25">
      <c r="A10" s="160"/>
      <c r="B10" s="160"/>
      <c r="C10" s="213"/>
      <c r="D10" s="214"/>
      <c r="E10" s="215"/>
      <c r="F10" s="211"/>
      <c r="G10" s="160"/>
      <c r="H10" s="211"/>
      <c r="I10" s="211"/>
      <c r="J10" s="211"/>
      <c r="K10" s="211"/>
      <c r="L10" s="211"/>
      <c r="M10" s="211"/>
      <c r="N10" s="211"/>
      <c r="O10" s="211"/>
      <c r="P10" s="171" t="s">
        <v>217</v>
      </c>
      <c r="Q10" s="172"/>
      <c r="R10" s="173"/>
      <c r="S10" s="171" t="s">
        <v>218</v>
      </c>
      <c r="T10" s="172"/>
      <c r="U10" s="172"/>
      <c r="V10" s="172"/>
      <c r="W10" s="172"/>
      <c r="X10" s="172"/>
      <c r="Y10" s="173"/>
      <c r="Z10" s="212"/>
      <c r="AA10" s="212"/>
      <c r="AB10" s="212"/>
      <c r="AC10" s="182"/>
      <c r="AD10" s="182"/>
      <c r="AE10" s="182"/>
      <c r="AF10" s="4"/>
      <c r="AG10" s="23"/>
    </row>
    <row r="11" spans="1:47" s="5" customFormat="1" ht="70.5" customHeight="1">
      <c r="A11" s="160"/>
      <c r="B11" s="160"/>
      <c r="C11" s="162"/>
      <c r="D11" s="165"/>
      <c r="E11" s="166"/>
      <c r="F11" s="168"/>
      <c r="G11" s="160"/>
      <c r="H11" s="168"/>
      <c r="I11" s="168"/>
      <c r="J11" s="168"/>
      <c r="K11" s="168"/>
      <c r="L11" s="168"/>
      <c r="M11" s="168"/>
      <c r="N11" s="168"/>
      <c r="O11" s="168"/>
      <c r="P11" s="35" t="s">
        <v>32</v>
      </c>
      <c r="Q11" s="35" t="s">
        <v>33</v>
      </c>
      <c r="R11" s="36" t="s">
        <v>10</v>
      </c>
      <c r="S11" s="36" t="s">
        <v>219</v>
      </c>
      <c r="T11" s="36" t="s">
        <v>220</v>
      </c>
      <c r="U11" s="36" t="s">
        <v>221</v>
      </c>
      <c r="V11" s="36" t="s">
        <v>222</v>
      </c>
      <c r="W11" s="36" t="s">
        <v>223</v>
      </c>
      <c r="X11" s="35" t="s">
        <v>33</v>
      </c>
      <c r="Y11" s="36" t="s">
        <v>10</v>
      </c>
      <c r="Z11" s="181"/>
      <c r="AA11" s="181"/>
      <c r="AB11" s="181"/>
      <c r="AC11" s="182"/>
      <c r="AD11" s="182"/>
      <c r="AE11" s="182"/>
      <c r="AF11" s="4"/>
      <c r="AG11" s="23"/>
    </row>
    <row r="12" spans="1:47" s="47" customFormat="1" ht="48" customHeight="1">
      <c r="A12" s="37">
        <f t="shared" ref="A12:A19" si="0">RANK(AD12,AD$12:AD$19,0)</f>
        <v>1</v>
      </c>
      <c r="B12" s="34">
        <v>41</v>
      </c>
      <c r="C12" s="38" t="s">
        <v>34</v>
      </c>
      <c r="D12" s="56" t="s">
        <v>171</v>
      </c>
      <c r="E12" s="74" t="s">
        <v>193</v>
      </c>
      <c r="F12" s="34">
        <v>10222945</v>
      </c>
      <c r="G12" s="34" t="s">
        <v>35</v>
      </c>
      <c r="H12" s="74" t="s">
        <v>194</v>
      </c>
      <c r="I12" s="35" t="s">
        <v>195</v>
      </c>
      <c r="J12" s="68" t="s">
        <v>196</v>
      </c>
      <c r="K12" s="57" t="s">
        <v>47</v>
      </c>
      <c r="L12" s="57" t="s">
        <v>36</v>
      </c>
      <c r="M12" s="57" t="s">
        <v>88</v>
      </c>
      <c r="N12" s="57" t="s">
        <v>68</v>
      </c>
      <c r="O12" s="70" t="s">
        <v>197</v>
      </c>
      <c r="P12" s="40">
        <v>185.5</v>
      </c>
      <c r="Q12" s="41">
        <f t="shared" ref="Q12:Q19" si="1">ROUND(P12/2.7-IF($Z12=1,0.5,IF($Z12=2,1.5,0)),3)</f>
        <v>68.703999999999994</v>
      </c>
      <c r="R12" s="42">
        <f t="shared" ref="R12:R19" si="2">RANK(Q12,Q$12:Q$19,0)</f>
        <v>3</v>
      </c>
      <c r="S12" s="40">
        <v>8.1999999999999993</v>
      </c>
      <c r="T12" s="40">
        <v>8</v>
      </c>
      <c r="U12" s="40">
        <v>8.1999999999999993</v>
      </c>
      <c r="V12" s="40">
        <v>8</v>
      </c>
      <c r="W12" s="40">
        <f t="shared" ref="W12:W19" si="3">SUM(S12:V12)</f>
        <v>32.4</v>
      </c>
      <c r="X12" s="41">
        <f t="shared" ref="X12:X19" si="4">W12/0.4</f>
        <v>80.999999999999986</v>
      </c>
      <c r="Y12" s="42">
        <f t="shared" ref="Y12:Y19" si="5">RANK(X12,X$12:X$19,0)</f>
        <v>1</v>
      </c>
      <c r="Z12" s="43"/>
      <c r="AA12" s="43"/>
      <c r="AB12" s="43"/>
      <c r="AC12" s="44">
        <f t="shared" ref="AC12:AC17" si="6">S12+V12+P12</f>
        <v>201.7</v>
      </c>
      <c r="AD12" s="41">
        <f t="shared" ref="AD12:AD19" si="7">ROUND(((Q12+X12)/2),3)</f>
        <v>74.852000000000004</v>
      </c>
      <c r="AE12" s="43" t="s">
        <v>38</v>
      </c>
      <c r="AF12" s="45"/>
      <c r="AG12" s="45"/>
      <c r="AH12" s="48"/>
    </row>
    <row r="13" spans="1:47" s="47" customFormat="1" ht="48" customHeight="1">
      <c r="A13" s="37">
        <f t="shared" si="0"/>
        <v>2</v>
      </c>
      <c r="B13" s="34">
        <v>55</v>
      </c>
      <c r="C13" s="106" t="s">
        <v>34</v>
      </c>
      <c r="D13" s="56" t="s">
        <v>204</v>
      </c>
      <c r="E13" s="56" t="s">
        <v>205</v>
      </c>
      <c r="F13" s="34">
        <v>10129654</v>
      </c>
      <c r="G13" s="34" t="s">
        <v>35</v>
      </c>
      <c r="H13" s="74" t="s">
        <v>206</v>
      </c>
      <c r="I13" s="35" t="s">
        <v>207</v>
      </c>
      <c r="J13" s="68" t="s">
        <v>208</v>
      </c>
      <c r="K13" s="57" t="s">
        <v>87</v>
      </c>
      <c r="L13" s="57" t="s">
        <v>115</v>
      </c>
      <c r="M13" s="57" t="s">
        <v>209</v>
      </c>
      <c r="N13" s="70" t="s">
        <v>60</v>
      </c>
      <c r="O13" s="57" t="s">
        <v>210</v>
      </c>
      <c r="P13" s="40">
        <v>187</v>
      </c>
      <c r="Q13" s="41">
        <f t="shared" si="1"/>
        <v>69.259</v>
      </c>
      <c r="R13" s="42">
        <f t="shared" si="2"/>
        <v>2</v>
      </c>
      <c r="S13" s="40">
        <v>8</v>
      </c>
      <c r="T13" s="40">
        <v>7.7</v>
      </c>
      <c r="U13" s="40">
        <v>7.9</v>
      </c>
      <c r="V13" s="40">
        <v>8.1999999999999993</v>
      </c>
      <c r="W13" s="40">
        <f t="shared" si="3"/>
        <v>31.8</v>
      </c>
      <c r="X13" s="41">
        <f t="shared" si="4"/>
        <v>79.5</v>
      </c>
      <c r="Y13" s="42">
        <f t="shared" si="5"/>
        <v>2</v>
      </c>
      <c r="Z13" s="43"/>
      <c r="AA13" s="43"/>
      <c r="AB13" s="43"/>
      <c r="AC13" s="44">
        <f t="shared" si="6"/>
        <v>203.2</v>
      </c>
      <c r="AD13" s="41">
        <f t="shared" si="7"/>
        <v>74.38</v>
      </c>
      <c r="AE13" s="43" t="s">
        <v>38</v>
      </c>
      <c r="AF13" s="45"/>
      <c r="AG13" s="45"/>
      <c r="AH13" s="46"/>
    </row>
    <row r="14" spans="1:47" s="47" customFormat="1" ht="48" customHeight="1">
      <c r="A14" s="37">
        <f t="shared" si="0"/>
        <v>3</v>
      </c>
      <c r="B14" s="34">
        <v>27</v>
      </c>
      <c r="C14" s="38" t="s">
        <v>34</v>
      </c>
      <c r="D14" s="56" t="s">
        <v>185</v>
      </c>
      <c r="E14" s="74" t="s">
        <v>186</v>
      </c>
      <c r="F14" s="34">
        <v>10212258</v>
      </c>
      <c r="G14" s="34" t="s">
        <v>35</v>
      </c>
      <c r="H14" s="74" t="s">
        <v>187</v>
      </c>
      <c r="I14" s="35" t="s">
        <v>188</v>
      </c>
      <c r="J14" s="68" t="s">
        <v>189</v>
      </c>
      <c r="K14" s="57" t="s">
        <v>190</v>
      </c>
      <c r="L14" s="57" t="s">
        <v>191</v>
      </c>
      <c r="M14" s="57" t="s">
        <v>88</v>
      </c>
      <c r="N14" s="57" t="s">
        <v>50</v>
      </c>
      <c r="O14" s="57" t="s">
        <v>192</v>
      </c>
      <c r="P14" s="40">
        <v>188</v>
      </c>
      <c r="Q14" s="41">
        <f t="shared" si="1"/>
        <v>69.63</v>
      </c>
      <c r="R14" s="42">
        <f t="shared" si="2"/>
        <v>1</v>
      </c>
      <c r="S14" s="40">
        <v>7.8</v>
      </c>
      <c r="T14" s="40">
        <v>7.5</v>
      </c>
      <c r="U14" s="40">
        <v>8</v>
      </c>
      <c r="V14" s="40">
        <v>8</v>
      </c>
      <c r="W14" s="40">
        <f t="shared" si="3"/>
        <v>31.3</v>
      </c>
      <c r="X14" s="41">
        <f t="shared" si="4"/>
        <v>78.25</v>
      </c>
      <c r="Y14" s="42">
        <f t="shared" si="5"/>
        <v>3</v>
      </c>
      <c r="Z14" s="43"/>
      <c r="AA14" s="43"/>
      <c r="AB14" s="43"/>
      <c r="AC14" s="44">
        <f t="shared" si="6"/>
        <v>203.8</v>
      </c>
      <c r="AD14" s="41">
        <f t="shared" si="7"/>
        <v>73.94</v>
      </c>
      <c r="AE14" s="43" t="s">
        <v>38</v>
      </c>
      <c r="AF14" s="45"/>
      <c r="AG14" s="45"/>
      <c r="AH14" s="46"/>
    </row>
    <row r="15" spans="1:47" s="47" customFormat="1" ht="48" customHeight="1">
      <c r="A15" s="37">
        <f t="shared" si="0"/>
        <v>4</v>
      </c>
      <c r="B15" s="34">
        <v>18</v>
      </c>
      <c r="C15" s="38" t="s">
        <v>34</v>
      </c>
      <c r="D15" s="56" t="s">
        <v>157</v>
      </c>
      <c r="E15" s="74" t="s">
        <v>158</v>
      </c>
      <c r="F15" s="34">
        <v>10223038</v>
      </c>
      <c r="G15" s="34" t="s">
        <v>35</v>
      </c>
      <c r="H15" s="74" t="s">
        <v>211</v>
      </c>
      <c r="I15" s="35" t="s">
        <v>212</v>
      </c>
      <c r="J15" s="68" t="s">
        <v>213</v>
      </c>
      <c r="K15" s="57" t="s">
        <v>214</v>
      </c>
      <c r="L15" s="57" t="s">
        <v>36</v>
      </c>
      <c r="M15" s="57" t="s">
        <v>215</v>
      </c>
      <c r="N15" s="69" t="s">
        <v>60</v>
      </c>
      <c r="O15" s="70" t="s">
        <v>216</v>
      </c>
      <c r="P15" s="40">
        <v>182</v>
      </c>
      <c r="Q15" s="41">
        <f t="shared" si="1"/>
        <v>67.406999999999996</v>
      </c>
      <c r="R15" s="42">
        <f t="shared" si="2"/>
        <v>4</v>
      </c>
      <c r="S15" s="40">
        <v>7.8</v>
      </c>
      <c r="T15" s="40">
        <v>7.6</v>
      </c>
      <c r="U15" s="40">
        <v>7.5</v>
      </c>
      <c r="V15" s="40">
        <v>7.9</v>
      </c>
      <c r="W15" s="40">
        <f t="shared" si="3"/>
        <v>30.799999999999997</v>
      </c>
      <c r="X15" s="41">
        <f t="shared" si="4"/>
        <v>76.999999999999986</v>
      </c>
      <c r="Y15" s="42">
        <f t="shared" si="5"/>
        <v>4</v>
      </c>
      <c r="Z15" s="43"/>
      <c r="AA15" s="43"/>
      <c r="AB15" s="43"/>
      <c r="AC15" s="44">
        <f t="shared" si="6"/>
        <v>197.7</v>
      </c>
      <c r="AD15" s="41">
        <f t="shared" si="7"/>
        <v>72.203999999999994</v>
      </c>
      <c r="AE15" s="43" t="s">
        <v>38</v>
      </c>
      <c r="AF15" s="45"/>
      <c r="AG15" s="45"/>
      <c r="AH15" s="46"/>
    </row>
    <row r="16" spans="1:47" s="47" customFormat="1" ht="48" customHeight="1">
      <c r="A16" s="37">
        <f t="shared" si="0"/>
        <v>5</v>
      </c>
      <c r="B16" s="34">
        <v>48</v>
      </c>
      <c r="C16" s="66" t="s">
        <v>34</v>
      </c>
      <c r="D16" s="74" t="s">
        <v>165</v>
      </c>
      <c r="E16" s="74" t="s">
        <v>419</v>
      </c>
      <c r="F16" s="34">
        <v>10240315</v>
      </c>
      <c r="G16" s="34" t="s">
        <v>35</v>
      </c>
      <c r="H16" s="74" t="s">
        <v>167</v>
      </c>
      <c r="I16" s="35" t="s">
        <v>168</v>
      </c>
      <c r="J16" s="68" t="s">
        <v>169</v>
      </c>
      <c r="K16" s="57" t="s">
        <v>41</v>
      </c>
      <c r="L16" s="57" t="s">
        <v>36</v>
      </c>
      <c r="M16" s="57" t="s">
        <v>63</v>
      </c>
      <c r="N16" s="57" t="s">
        <v>84</v>
      </c>
      <c r="O16" s="70" t="s">
        <v>170</v>
      </c>
      <c r="P16" s="40">
        <v>180</v>
      </c>
      <c r="Q16" s="41">
        <f t="shared" si="1"/>
        <v>66.667000000000002</v>
      </c>
      <c r="R16" s="42">
        <f t="shared" si="2"/>
        <v>5</v>
      </c>
      <c r="S16" s="40">
        <v>7.5</v>
      </c>
      <c r="T16" s="40">
        <v>7.3</v>
      </c>
      <c r="U16" s="40">
        <v>7.5</v>
      </c>
      <c r="V16" s="40">
        <v>7.5</v>
      </c>
      <c r="W16" s="40">
        <f t="shared" si="3"/>
        <v>29.8</v>
      </c>
      <c r="X16" s="41">
        <f t="shared" si="4"/>
        <v>74.5</v>
      </c>
      <c r="Y16" s="42">
        <f t="shared" si="5"/>
        <v>6</v>
      </c>
      <c r="Z16" s="43"/>
      <c r="AA16" s="43"/>
      <c r="AB16" s="43"/>
      <c r="AC16" s="44">
        <f t="shared" si="6"/>
        <v>195</v>
      </c>
      <c r="AD16" s="41">
        <f t="shared" si="7"/>
        <v>70.584000000000003</v>
      </c>
      <c r="AE16" s="43" t="s">
        <v>38</v>
      </c>
      <c r="AF16" s="45"/>
      <c r="AG16" s="45"/>
      <c r="AH16" s="46"/>
    </row>
    <row r="17" spans="1:34" s="47" customFormat="1" ht="48" customHeight="1">
      <c r="A17" s="37">
        <f t="shared" si="0"/>
        <v>6</v>
      </c>
      <c r="B17" s="34">
        <v>5</v>
      </c>
      <c r="C17" s="106" t="s">
        <v>34</v>
      </c>
      <c r="D17" s="56" t="s">
        <v>198</v>
      </c>
      <c r="E17" s="56" t="s">
        <v>199</v>
      </c>
      <c r="F17" s="34">
        <v>10238804</v>
      </c>
      <c r="G17" s="34" t="s">
        <v>35</v>
      </c>
      <c r="H17" s="74" t="s">
        <v>200</v>
      </c>
      <c r="I17" s="35" t="s">
        <v>201</v>
      </c>
      <c r="J17" s="68" t="s">
        <v>202</v>
      </c>
      <c r="K17" s="57" t="s">
        <v>47</v>
      </c>
      <c r="L17" s="57" t="s">
        <v>36</v>
      </c>
      <c r="M17" s="57" t="s">
        <v>203</v>
      </c>
      <c r="N17" s="72" t="s">
        <v>52</v>
      </c>
      <c r="O17" s="57" t="s">
        <v>70</v>
      </c>
      <c r="P17" s="40">
        <v>173.5</v>
      </c>
      <c r="Q17" s="41">
        <f t="shared" si="1"/>
        <v>64.259</v>
      </c>
      <c r="R17" s="42">
        <f t="shared" si="2"/>
        <v>6</v>
      </c>
      <c r="S17" s="40">
        <v>8</v>
      </c>
      <c r="T17" s="40">
        <v>7.2</v>
      </c>
      <c r="U17" s="40">
        <v>7.2</v>
      </c>
      <c r="V17" s="40">
        <v>7.5</v>
      </c>
      <c r="W17" s="40">
        <f t="shared" si="3"/>
        <v>29.9</v>
      </c>
      <c r="X17" s="41">
        <f t="shared" si="4"/>
        <v>74.749999999999986</v>
      </c>
      <c r="Y17" s="42">
        <f t="shared" si="5"/>
        <v>5</v>
      </c>
      <c r="Z17" s="43"/>
      <c r="AA17" s="43"/>
      <c r="AB17" s="43"/>
      <c r="AC17" s="44">
        <f t="shared" si="6"/>
        <v>189</v>
      </c>
      <c r="AD17" s="41">
        <f t="shared" si="7"/>
        <v>69.504999999999995</v>
      </c>
      <c r="AE17" s="43" t="s">
        <v>38</v>
      </c>
      <c r="AF17" s="45"/>
      <c r="AG17" s="45"/>
      <c r="AH17" s="48"/>
    </row>
    <row r="18" spans="1:34" s="47" customFormat="1" ht="48" customHeight="1">
      <c r="A18" s="37">
        <f t="shared" si="0"/>
        <v>7</v>
      </c>
      <c r="B18" s="34">
        <v>24</v>
      </c>
      <c r="C18" s="38" t="s">
        <v>34</v>
      </c>
      <c r="D18" s="56" t="s">
        <v>171</v>
      </c>
      <c r="E18" s="56" t="s">
        <v>172</v>
      </c>
      <c r="F18" s="34">
        <v>10231470</v>
      </c>
      <c r="G18" s="34" t="s">
        <v>35</v>
      </c>
      <c r="H18" s="74" t="s">
        <v>173</v>
      </c>
      <c r="I18" s="35" t="s">
        <v>174</v>
      </c>
      <c r="J18" s="68" t="s">
        <v>175</v>
      </c>
      <c r="K18" s="57" t="s">
        <v>89</v>
      </c>
      <c r="L18" s="57" t="s">
        <v>62</v>
      </c>
      <c r="M18" s="57" t="s">
        <v>176</v>
      </c>
      <c r="N18" s="69" t="s">
        <v>60</v>
      </c>
      <c r="O18" s="57" t="s">
        <v>177</v>
      </c>
      <c r="P18" s="40">
        <v>165</v>
      </c>
      <c r="Q18" s="41">
        <f t="shared" si="1"/>
        <v>61.110999999999997</v>
      </c>
      <c r="R18" s="42">
        <f t="shared" si="2"/>
        <v>7</v>
      </c>
      <c r="S18" s="40">
        <v>7.3</v>
      </c>
      <c r="T18" s="40">
        <v>6.8</v>
      </c>
      <c r="U18" s="40">
        <v>6.8</v>
      </c>
      <c r="V18" s="40">
        <v>7.2</v>
      </c>
      <c r="W18" s="40">
        <f t="shared" si="3"/>
        <v>28.099999999999998</v>
      </c>
      <c r="X18" s="41">
        <f t="shared" si="4"/>
        <v>70.249999999999986</v>
      </c>
      <c r="Y18" s="42">
        <f t="shared" si="5"/>
        <v>7</v>
      </c>
      <c r="Z18" s="43"/>
      <c r="AA18" s="43"/>
      <c r="AB18" s="43"/>
      <c r="AC18" s="44">
        <f>P18+W18</f>
        <v>193.1</v>
      </c>
      <c r="AD18" s="41">
        <f t="shared" si="7"/>
        <v>65.680999999999997</v>
      </c>
      <c r="AE18" s="43" t="s">
        <v>38</v>
      </c>
      <c r="AF18" s="45"/>
      <c r="AG18" s="45"/>
      <c r="AH18" s="46"/>
    </row>
    <row r="19" spans="1:34" s="47" customFormat="1" ht="48" customHeight="1">
      <c r="A19" s="37">
        <f t="shared" si="0"/>
        <v>8</v>
      </c>
      <c r="B19" s="34">
        <v>33</v>
      </c>
      <c r="C19" s="38" t="s">
        <v>34</v>
      </c>
      <c r="D19" s="56" t="s">
        <v>178</v>
      </c>
      <c r="E19" s="56" t="s">
        <v>172</v>
      </c>
      <c r="F19" s="34">
        <v>10240867</v>
      </c>
      <c r="G19" s="34" t="s">
        <v>35</v>
      </c>
      <c r="H19" s="74" t="s">
        <v>179</v>
      </c>
      <c r="I19" s="35" t="s">
        <v>180</v>
      </c>
      <c r="J19" s="68" t="s">
        <v>181</v>
      </c>
      <c r="K19" s="57" t="s">
        <v>182</v>
      </c>
      <c r="L19" s="57" t="s">
        <v>92</v>
      </c>
      <c r="M19" s="57" t="s">
        <v>183</v>
      </c>
      <c r="N19" s="69" t="s">
        <v>60</v>
      </c>
      <c r="O19" s="57" t="s">
        <v>184</v>
      </c>
      <c r="P19" s="40">
        <v>163.5</v>
      </c>
      <c r="Q19" s="41">
        <f t="shared" si="1"/>
        <v>60.555999999999997</v>
      </c>
      <c r="R19" s="42">
        <f t="shared" si="2"/>
        <v>8</v>
      </c>
      <c r="S19" s="40">
        <v>7.3</v>
      </c>
      <c r="T19" s="40">
        <v>6.8</v>
      </c>
      <c r="U19" s="40">
        <v>6.7</v>
      </c>
      <c r="V19" s="40">
        <v>7</v>
      </c>
      <c r="W19" s="40">
        <f t="shared" si="3"/>
        <v>27.8</v>
      </c>
      <c r="X19" s="41">
        <f t="shared" si="4"/>
        <v>69.5</v>
      </c>
      <c r="Y19" s="42">
        <f t="shared" si="5"/>
        <v>8</v>
      </c>
      <c r="Z19" s="43"/>
      <c r="AA19" s="43"/>
      <c r="AB19" s="43"/>
      <c r="AC19" s="44">
        <f>S19+V19+P19</f>
        <v>177.8</v>
      </c>
      <c r="AD19" s="41">
        <f t="shared" si="7"/>
        <v>65.028000000000006</v>
      </c>
      <c r="AE19" s="43" t="s">
        <v>38</v>
      </c>
      <c r="AF19" s="45"/>
      <c r="AG19" s="45"/>
      <c r="AH19" s="46"/>
    </row>
    <row r="20" spans="1:34" s="52" customFormat="1" ht="42.75" customHeight="1">
      <c r="A20" s="169"/>
      <c r="B20" s="169"/>
      <c r="C20" s="169"/>
      <c r="D20" s="169"/>
      <c r="E20" s="169"/>
      <c r="F20" s="50"/>
      <c r="G20" s="51"/>
      <c r="I20" s="170" t="s">
        <v>53</v>
      </c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AF20" s="53"/>
      <c r="AG20" s="53"/>
    </row>
    <row r="21" spans="1:34" ht="20.25" customHeight="1">
      <c r="A21" s="54" t="s">
        <v>54</v>
      </c>
      <c r="B21" s="54"/>
      <c r="C21" s="54"/>
      <c r="D21" s="54"/>
      <c r="E21" s="54"/>
      <c r="F21" s="55"/>
      <c r="G21" s="55"/>
      <c r="H21" s="55"/>
      <c r="I21" s="55"/>
      <c r="J21" s="178" t="s">
        <v>6</v>
      </c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34" ht="20.25">
      <c r="A22" s="54"/>
      <c r="B22" s="54"/>
      <c r="C22" s="54"/>
      <c r="D22" s="54"/>
      <c r="E22" s="54"/>
      <c r="F22" s="55"/>
      <c r="G22" s="55"/>
      <c r="H22" s="55"/>
      <c r="I22" s="55"/>
      <c r="J22" s="55"/>
      <c r="K22" s="55"/>
      <c r="L22" s="55"/>
      <c r="M22" s="55"/>
      <c r="N22" s="55"/>
      <c r="O22" s="55"/>
    </row>
  </sheetData>
  <mergeCells count="30">
    <mergeCell ref="J21:S21"/>
    <mergeCell ref="AC9:AC11"/>
    <mergeCell ref="AD9:AD11"/>
    <mergeCell ref="AE9:AE11"/>
    <mergeCell ref="P10:R10"/>
    <mergeCell ref="S10:Y10"/>
    <mergeCell ref="AA9:AA11"/>
    <mergeCell ref="AB9:AB11"/>
    <mergeCell ref="M9:M11"/>
    <mergeCell ref="N9:N11"/>
    <mergeCell ref="A20:E20"/>
    <mergeCell ref="I20:S20"/>
    <mergeCell ref="O9:O11"/>
    <mergeCell ref="P9:R9"/>
    <mergeCell ref="S9:Y9"/>
    <mergeCell ref="I9:I11"/>
    <mergeCell ref="J9:J11"/>
    <mergeCell ref="K9:K11"/>
    <mergeCell ref="L9:L11"/>
    <mergeCell ref="A1:AE1"/>
    <mergeCell ref="A2:AE2"/>
    <mergeCell ref="A3:AE3"/>
    <mergeCell ref="A9:A11"/>
    <mergeCell ref="B9:B11"/>
    <mergeCell ref="C9:C11"/>
    <mergeCell ref="D9:E11"/>
    <mergeCell ref="F9:F11"/>
    <mergeCell ref="G9:G11"/>
    <mergeCell ref="H9:H11"/>
    <mergeCell ref="Z9:Z11"/>
  </mergeCells>
  <printOptions horizontalCentered="1"/>
  <pageMargins left="0" right="0" top="0.39370078740157483" bottom="1.3779527559055118" header="0" footer="0"/>
  <pageSetup paperSize="9" scale="63" orientation="landscape" r:id="rId1"/>
  <headerFooter>
    <oddHeader>&amp;L&amp;G&amp;C&amp;G&amp;R&amp;G</oddHead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T28"/>
  <sheetViews>
    <sheetView view="pageBreakPreview" zoomScale="65" zoomScaleNormal="70" zoomScaleSheetLayoutView="65" workbookViewId="0">
      <selection activeCell="AG19" sqref="AG18:AG19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4.42578125" style="5" customWidth="1"/>
    <col min="6" max="6" width="13.28515625" style="5" hidden="1" customWidth="1"/>
    <col min="7" max="7" width="6.28515625" style="5" customWidth="1"/>
    <col min="8" max="8" width="25.285156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11.5703125" style="5" customWidth="1"/>
    <col min="13" max="13" width="8.5703125" style="5" customWidth="1"/>
    <col min="14" max="14" width="9.5703125" style="5" customWidth="1"/>
    <col min="15" max="15" width="12.85546875" style="5" customWidth="1"/>
    <col min="16" max="16" width="6.5703125" style="5" customWidth="1"/>
    <col min="17" max="17" width="10" style="5" customWidth="1"/>
    <col min="18" max="18" width="3.7109375" style="5" customWidth="1"/>
    <col min="19" max="19" width="6.5703125" style="5" customWidth="1"/>
    <col min="20" max="20" width="10.140625" style="5" customWidth="1"/>
    <col min="21" max="21" width="3.7109375" style="5" customWidth="1"/>
    <col min="22" max="22" width="7" style="5" customWidth="1"/>
    <col min="23" max="23" width="9.85546875" style="5" customWidth="1"/>
    <col min="24" max="24" width="3.85546875" style="5" customWidth="1"/>
    <col min="25" max="25" width="4.140625" style="5" customWidth="1"/>
    <col min="26" max="26" width="2.85546875" style="5" customWidth="1"/>
    <col min="27" max="27" width="4.140625" style="5" customWidth="1"/>
    <col min="28" max="28" width="8.85546875" style="5" customWidth="1"/>
    <col min="29" max="29" width="11" style="5" customWidth="1"/>
    <col min="30" max="30" width="7.42578125" style="5" customWidth="1"/>
    <col min="31" max="31" width="18" style="2" customWidth="1"/>
    <col min="32" max="32" width="14.28515625" style="2" customWidth="1"/>
    <col min="33" max="33" width="14.28515625" customWidth="1"/>
  </cols>
  <sheetData>
    <row r="1" spans="1:46" ht="37.5" customHeight="1">
      <c r="A1" s="157" t="s">
        <v>55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"/>
      <c r="AF1" s="4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</row>
    <row r="3" spans="1:46" s="7" customFormat="1" ht="24" customHeight="1">
      <c r="A3" s="159" t="s">
        <v>56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6"/>
    </row>
    <row r="4" spans="1:46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E4" s="4"/>
    </row>
    <row r="5" spans="1:46" s="16" customFormat="1" ht="20.25" customHeight="1">
      <c r="A5" s="15"/>
      <c r="E5" s="9"/>
      <c r="F5" s="9"/>
      <c r="G5" s="17" t="s">
        <v>4</v>
      </c>
      <c r="H5" s="78" t="s">
        <v>6</v>
      </c>
      <c r="I5" s="17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AE5" s="21"/>
    </row>
    <row r="6" spans="1:46" s="16" customFormat="1" ht="20.25" customHeight="1">
      <c r="G6" s="22" t="s">
        <v>5</v>
      </c>
      <c r="H6" s="79" t="s">
        <v>75</v>
      </c>
      <c r="I6" s="22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AE6" s="4"/>
    </row>
    <row r="7" spans="1:46" s="16" customFormat="1" ht="20.25" customHeight="1">
      <c r="G7" s="24" t="s">
        <v>7</v>
      </c>
      <c r="H7" s="78" t="s">
        <v>321</v>
      </c>
      <c r="I7" s="22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AE7" s="21"/>
      <c r="AF7" s="23"/>
    </row>
    <row r="8" spans="1:46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31"/>
      <c r="Z8" s="31"/>
      <c r="AA8" s="31"/>
      <c r="AB8" s="31"/>
      <c r="AD8" s="32" t="s">
        <v>100</v>
      </c>
      <c r="AE8" s="33"/>
      <c r="AF8" s="23"/>
    </row>
    <row r="9" spans="1:46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1" t="s">
        <v>23</v>
      </c>
      <c r="Q9" s="172"/>
      <c r="R9" s="173"/>
      <c r="S9" s="174" t="s">
        <v>24</v>
      </c>
      <c r="T9" s="175"/>
      <c r="U9" s="176"/>
      <c r="V9" s="177" t="s">
        <v>25</v>
      </c>
      <c r="W9" s="177"/>
      <c r="X9" s="177"/>
      <c r="Y9" s="180" t="s">
        <v>26</v>
      </c>
      <c r="Z9" s="180" t="s">
        <v>27</v>
      </c>
      <c r="AA9" s="180" t="s">
        <v>28</v>
      </c>
      <c r="AB9" s="182" t="s">
        <v>29</v>
      </c>
      <c r="AC9" s="182" t="s">
        <v>30</v>
      </c>
      <c r="AD9" s="182" t="s">
        <v>31</v>
      </c>
      <c r="AE9" s="4"/>
      <c r="AF9" s="23"/>
    </row>
    <row r="10" spans="1:46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181"/>
      <c r="Z10" s="181"/>
      <c r="AA10" s="181"/>
      <c r="AB10" s="182"/>
      <c r="AC10" s="182"/>
      <c r="AD10" s="182"/>
      <c r="AE10" s="4"/>
      <c r="AF10" s="23"/>
    </row>
    <row r="11" spans="1:46" s="47" customFormat="1" ht="45.95" customHeight="1">
      <c r="A11" s="37">
        <f t="shared" ref="A11:A23" si="0">RANK(AC11,AC$11:AC$25,0)</f>
        <v>1</v>
      </c>
      <c r="B11" s="34">
        <v>31</v>
      </c>
      <c r="C11" s="38" t="s">
        <v>57</v>
      </c>
      <c r="D11" s="56" t="s">
        <v>262</v>
      </c>
      <c r="E11" s="74" t="s">
        <v>263</v>
      </c>
      <c r="F11" s="34">
        <v>10141112</v>
      </c>
      <c r="G11" s="34" t="s">
        <v>35</v>
      </c>
      <c r="H11" s="74" t="s">
        <v>264</v>
      </c>
      <c r="I11" s="35" t="s">
        <v>265</v>
      </c>
      <c r="J11" s="68" t="s">
        <v>239</v>
      </c>
      <c r="K11" s="57" t="s">
        <v>249</v>
      </c>
      <c r="L11" s="57" t="s">
        <v>250</v>
      </c>
      <c r="M11" s="57" t="s">
        <v>69</v>
      </c>
      <c r="N11" s="57" t="s">
        <v>266</v>
      </c>
      <c r="O11" s="57" t="s">
        <v>267</v>
      </c>
      <c r="P11" s="40">
        <v>239</v>
      </c>
      <c r="Q11" s="41">
        <f t="shared" ref="Q11:Q23" si="1">ROUND(P11/3.3-IF($Y11=1,0.5,IF($Y11=2,1.5,0)),3)</f>
        <v>72.424000000000007</v>
      </c>
      <c r="R11" s="42">
        <f t="shared" ref="R11:R23" si="2">RANK(Q11,Q$11:Q$25,0)</f>
        <v>2</v>
      </c>
      <c r="S11" s="40">
        <v>250</v>
      </c>
      <c r="T11" s="41">
        <f t="shared" ref="T11:T23" si="3">ROUND(S11/3.3-IF($Y11=1,0.5,IF($Y11=2,1.5,0)),3)</f>
        <v>75.757999999999996</v>
      </c>
      <c r="U11" s="42">
        <f t="shared" ref="U11:U23" si="4">RANK(T11,T$11:T$25,0)</f>
        <v>1</v>
      </c>
      <c r="V11" s="40">
        <v>244</v>
      </c>
      <c r="W11" s="41">
        <f t="shared" ref="W11:W23" si="5">ROUND(V11/3.3-IF($Y11=1,0.5,IF($Y11=2,1.5,0)),3)</f>
        <v>73.938999999999993</v>
      </c>
      <c r="X11" s="42">
        <f t="shared" ref="X11:X23" si="6">RANK(W11,W$11:W$25,0)</f>
        <v>1</v>
      </c>
      <c r="Y11" s="43"/>
      <c r="Z11" s="43"/>
      <c r="AA11" s="43"/>
      <c r="AB11" s="44">
        <f t="shared" ref="AB11:AB23" si="7">S11+V11+P11</f>
        <v>733</v>
      </c>
      <c r="AC11" s="41">
        <f t="shared" ref="AC11:AC23" si="8">ROUND(((Q11+T11+W11)/3),3)</f>
        <v>74.040000000000006</v>
      </c>
      <c r="AD11" s="86">
        <v>100</v>
      </c>
      <c r="AE11" s="45"/>
      <c r="AF11" s="45"/>
      <c r="AG11" s="46"/>
    </row>
    <row r="12" spans="1:46" s="47" customFormat="1" ht="45.95" customHeight="1">
      <c r="A12" s="37">
        <f t="shared" si="0"/>
        <v>2</v>
      </c>
      <c r="B12" s="34">
        <v>45</v>
      </c>
      <c r="C12" s="49" t="s">
        <v>57</v>
      </c>
      <c r="D12" s="56" t="s">
        <v>280</v>
      </c>
      <c r="E12" s="80" t="s">
        <v>417</v>
      </c>
      <c r="F12" s="34">
        <v>10141116</v>
      </c>
      <c r="G12" s="34" t="s">
        <v>35</v>
      </c>
      <c r="H12" s="74" t="s">
        <v>281</v>
      </c>
      <c r="I12" s="35" t="s">
        <v>282</v>
      </c>
      <c r="J12" s="68" t="s">
        <v>283</v>
      </c>
      <c r="K12" s="81" t="s">
        <v>320</v>
      </c>
      <c r="L12" s="70" t="s">
        <v>284</v>
      </c>
      <c r="M12" s="69" t="s">
        <v>285</v>
      </c>
      <c r="N12" s="69" t="s">
        <v>286</v>
      </c>
      <c r="O12" s="70" t="s">
        <v>287</v>
      </c>
      <c r="P12" s="40">
        <v>242.5</v>
      </c>
      <c r="Q12" s="41">
        <f t="shared" si="1"/>
        <v>73.484999999999999</v>
      </c>
      <c r="R12" s="42">
        <f t="shared" si="2"/>
        <v>1</v>
      </c>
      <c r="S12" s="40">
        <v>246</v>
      </c>
      <c r="T12" s="41">
        <f t="shared" si="3"/>
        <v>74.545000000000002</v>
      </c>
      <c r="U12" s="42">
        <f t="shared" si="4"/>
        <v>2</v>
      </c>
      <c r="V12" s="40">
        <v>231.5</v>
      </c>
      <c r="W12" s="41">
        <f t="shared" si="5"/>
        <v>70.152000000000001</v>
      </c>
      <c r="X12" s="42">
        <f t="shared" si="6"/>
        <v>5</v>
      </c>
      <c r="Y12" s="43"/>
      <c r="Z12" s="43"/>
      <c r="AA12" s="43"/>
      <c r="AB12" s="44">
        <f t="shared" si="7"/>
        <v>720</v>
      </c>
      <c r="AC12" s="41">
        <f t="shared" si="8"/>
        <v>72.727000000000004</v>
      </c>
      <c r="AD12" s="86">
        <v>80</v>
      </c>
      <c r="AE12" s="45"/>
      <c r="AF12" s="45"/>
      <c r="AG12" s="46"/>
    </row>
    <row r="13" spans="1:46" s="47" customFormat="1" ht="45.95" customHeight="1">
      <c r="A13" s="37">
        <f t="shared" si="0"/>
        <v>3</v>
      </c>
      <c r="B13" s="34">
        <v>32</v>
      </c>
      <c r="C13" s="38" t="s">
        <v>57</v>
      </c>
      <c r="D13" s="56" t="s">
        <v>133</v>
      </c>
      <c r="E13" s="74" t="s">
        <v>236</v>
      </c>
      <c r="F13" s="34">
        <v>10210254</v>
      </c>
      <c r="G13" s="34" t="s">
        <v>35</v>
      </c>
      <c r="H13" s="74" t="s">
        <v>237</v>
      </c>
      <c r="I13" s="35" t="s">
        <v>238</v>
      </c>
      <c r="J13" s="68" t="s">
        <v>239</v>
      </c>
      <c r="K13" s="57" t="s">
        <v>89</v>
      </c>
      <c r="L13" s="57" t="s">
        <v>62</v>
      </c>
      <c r="M13" s="57" t="s">
        <v>67</v>
      </c>
      <c r="N13" s="57" t="s">
        <v>68</v>
      </c>
      <c r="O13" s="57" t="s">
        <v>240</v>
      </c>
      <c r="P13" s="40">
        <v>227.5</v>
      </c>
      <c r="Q13" s="41">
        <f t="shared" si="1"/>
        <v>68.938999999999993</v>
      </c>
      <c r="R13" s="42">
        <f t="shared" si="2"/>
        <v>8</v>
      </c>
      <c r="S13" s="40">
        <v>233</v>
      </c>
      <c r="T13" s="41">
        <f t="shared" si="3"/>
        <v>70.605999999999995</v>
      </c>
      <c r="U13" s="42">
        <f t="shared" si="4"/>
        <v>3</v>
      </c>
      <c r="V13" s="40">
        <v>235.5</v>
      </c>
      <c r="W13" s="41">
        <f t="shared" si="5"/>
        <v>71.364000000000004</v>
      </c>
      <c r="X13" s="42">
        <f t="shared" si="6"/>
        <v>3</v>
      </c>
      <c r="Y13" s="43"/>
      <c r="Z13" s="43"/>
      <c r="AA13" s="43"/>
      <c r="AB13" s="44">
        <f t="shared" si="7"/>
        <v>696</v>
      </c>
      <c r="AC13" s="41">
        <f t="shared" si="8"/>
        <v>70.302999999999997</v>
      </c>
      <c r="AD13" s="86">
        <v>50</v>
      </c>
      <c r="AE13" s="45"/>
      <c r="AF13" s="45"/>
      <c r="AG13" s="46"/>
    </row>
    <row r="14" spans="1:46" s="47" customFormat="1" ht="45.95" customHeight="1">
      <c r="A14" s="37">
        <f t="shared" si="0"/>
        <v>4</v>
      </c>
      <c r="B14" s="34">
        <v>4</v>
      </c>
      <c r="C14" s="38" t="s">
        <v>57</v>
      </c>
      <c r="D14" s="56" t="s">
        <v>252</v>
      </c>
      <c r="E14" s="74" t="s">
        <v>253</v>
      </c>
      <c r="F14" s="34">
        <v>10136244</v>
      </c>
      <c r="G14" s="34" t="s">
        <v>35</v>
      </c>
      <c r="H14" s="74" t="s">
        <v>254</v>
      </c>
      <c r="I14" s="35" t="s">
        <v>255</v>
      </c>
      <c r="J14" s="68" t="s">
        <v>256</v>
      </c>
      <c r="K14" s="57" t="s">
        <v>257</v>
      </c>
      <c r="L14" s="57" t="s">
        <v>258</v>
      </c>
      <c r="M14" s="57" t="s">
        <v>259</v>
      </c>
      <c r="N14" s="57" t="s">
        <v>260</v>
      </c>
      <c r="O14" s="57" t="s">
        <v>261</v>
      </c>
      <c r="P14" s="40">
        <v>231</v>
      </c>
      <c r="Q14" s="41">
        <f t="shared" si="1"/>
        <v>70</v>
      </c>
      <c r="R14" s="42">
        <f t="shared" si="2"/>
        <v>6</v>
      </c>
      <c r="S14" s="40">
        <v>232</v>
      </c>
      <c r="T14" s="41">
        <f t="shared" si="3"/>
        <v>70.302999999999997</v>
      </c>
      <c r="U14" s="42">
        <f t="shared" si="4"/>
        <v>4</v>
      </c>
      <c r="V14" s="40">
        <v>231.5</v>
      </c>
      <c r="W14" s="41">
        <f t="shared" si="5"/>
        <v>70.152000000000001</v>
      </c>
      <c r="X14" s="42">
        <f t="shared" si="6"/>
        <v>5</v>
      </c>
      <c r="Y14" s="43"/>
      <c r="Z14" s="43"/>
      <c r="AA14" s="43"/>
      <c r="AB14" s="44">
        <f t="shared" si="7"/>
        <v>694.5</v>
      </c>
      <c r="AC14" s="41">
        <f t="shared" si="8"/>
        <v>70.152000000000001</v>
      </c>
      <c r="AD14" s="86">
        <v>40</v>
      </c>
      <c r="AE14" s="45"/>
      <c r="AF14" s="45"/>
      <c r="AG14" s="46"/>
    </row>
    <row r="15" spans="1:46" s="47" customFormat="1" ht="45.95" customHeight="1">
      <c r="A15" s="37">
        <f t="shared" si="0"/>
        <v>5</v>
      </c>
      <c r="B15" s="34">
        <v>14</v>
      </c>
      <c r="C15" s="49" t="s">
        <v>57</v>
      </c>
      <c r="D15" s="56" t="s">
        <v>244</v>
      </c>
      <c r="E15" s="56" t="s">
        <v>245</v>
      </c>
      <c r="F15" s="34">
        <v>10166229</v>
      </c>
      <c r="G15" s="34" t="s">
        <v>35</v>
      </c>
      <c r="H15" s="74" t="s">
        <v>314</v>
      </c>
      <c r="I15" s="35" t="s">
        <v>315</v>
      </c>
      <c r="J15" s="68" t="s">
        <v>316</v>
      </c>
      <c r="K15" s="57" t="s">
        <v>317</v>
      </c>
      <c r="L15" s="69" t="s">
        <v>107</v>
      </c>
      <c r="M15" s="57" t="s">
        <v>51</v>
      </c>
      <c r="N15" s="69" t="s">
        <v>318</v>
      </c>
      <c r="O15" s="57" t="s">
        <v>319</v>
      </c>
      <c r="P15" s="40">
        <v>235.5</v>
      </c>
      <c r="Q15" s="41">
        <f t="shared" si="1"/>
        <v>71.364000000000004</v>
      </c>
      <c r="R15" s="42">
        <f t="shared" si="2"/>
        <v>3</v>
      </c>
      <c r="S15" s="40">
        <v>231</v>
      </c>
      <c r="T15" s="41">
        <f t="shared" si="3"/>
        <v>70</v>
      </c>
      <c r="U15" s="42">
        <f t="shared" si="4"/>
        <v>5</v>
      </c>
      <c r="V15" s="40">
        <v>226.5</v>
      </c>
      <c r="W15" s="41">
        <f t="shared" si="5"/>
        <v>68.635999999999996</v>
      </c>
      <c r="X15" s="42">
        <f t="shared" si="6"/>
        <v>8</v>
      </c>
      <c r="Y15" s="43"/>
      <c r="Z15" s="43"/>
      <c r="AA15" s="43"/>
      <c r="AB15" s="44">
        <f t="shared" si="7"/>
        <v>693</v>
      </c>
      <c r="AC15" s="41">
        <f t="shared" si="8"/>
        <v>70</v>
      </c>
      <c r="AD15" s="86">
        <v>30</v>
      </c>
      <c r="AE15" s="45"/>
      <c r="AF15" s="45"/>
      <c r="AG15" s="46"/>
    </row>
    <row r="16" spans="1:46" s="47" customFormat="1" ht="45.95" customHeight="1">
      <c r="A16" s="37">
        <f t="shared" si="0"/>
        <v>6</v>
      </c>
      <c r="B16" s="34">
        <v>39</v>
      </c>
      <c r="C16" s="66" t="s">
        <v>57</v>
      </c>
      <c r="D16" s="56" t="s">
        <v>109</v>
      </c>
      <c r="E16" s="56" t="s">
        <v>225</v>
      </c>
      <c r="F16" s="34">
        <v>10195136</v>
      </c>
      <c r="G16" s="34" t="s">
        <v>35</v>
      </c>
      <c r="H16" s="74" t="s">
        <v>226</v>
      </c>
      <c r="I16" s="35" t="s">
        <v>227</v>
      </c>
      <c r="J16" s="68" t="s">
        <v>228</v>
      </c>
      <c r="K16" s="57" t="s">
        <v>229</v>
      </c>
      <c r="L16" s="57" t="s">
        <v>62</v>
      </c>
      <c r="M16" s="57" t="s">
        <v>88</v>
      </c>
      <c r="N16" s="57" t="s">
        <v>37</v>
      </c>
      <c r="O16" s="57" t="s">
        <v>230</v>
      </c>
      <c r="P16" s="40">
        <v>228</v>
      </c>
      <c r="Q16" s="41">
        <f t="shared" si="1"/>
        <v>69.090999999999994</v>
      </c>
      <c r="R16" s="42">
        <f t="shared" si="2"/>
        <v>7</v>
      </c>
      <c r="S16" s="40">
        <v>222</v>
      </c>
      <c r="T16" s="41">
        <f t="shared" si="3"/>
        <v>67.272999999999996</v>
      </c>
      <c r="U16" s="42">
        <f t="shared" si="4"/>
        <v>7</v>
      </c>
      <c r="V16" s="40">
        <v>237</v>
      </c>
      <c r="W16" s="41">
        <f t="shared" si="5"/>
        <v>71.817999999999998</v>
      </c>
      <c r="X16" s="42">
        <f t="shared" si="6"/>
        <v>2</v>
      </c>
      <c r="Y16" s="43"/>
      <c r="Z16" s="43"/>
      <c r="AA16" s="43"/>
      <c r="AB16" s="44">
        <f t="shared" si="7"/>
        <v>687</v>
      </c>
      <c r="AC16" s="41">
        <f t="shared" si="8"/>
        <v>69.394000000000005</v>
      </c>
      <c r="AD16" s="43"/>
      <c r="AE16" s="45"/>
      <c r="AF16" s="45"/>
      <c r="AG16" s="46"/>
    </row>
    <row r="17" spans="1:33" s="47" customFormat="1" ht="45.95" customHeight="1">
      <c r="A17" s="37">
        <f t="shared" si="0"/>
        <v>7</v>
      </c>
      <c r="B17" s="34">
        <v>15</v>
      </c>
      <c r="C17" s="49" t="s">
        <v>57</v>
      </c>
      <c r="D17" s="56" t="s">
        <v>244</v>
      </c>
      <c r="E17" s="56" t="s">
        <v>245</v>
      </c>
      <c r="F17" s="34">
        <v>10166229</v>
      </c>
      <c r="G17" s="34" t="s">
        <v>35</v>
      </c>
      <c r="H17" s="74" t="s">
        <v>246</v>
      </c>
      <c r="I17" s="35" t="s">
        <v>247</v>
      </c>
      <c r="J17" s="68" t="s">
        <v>248</v>
      </c>
      <c r="K17" s="57" t="s">
        <v>249</v>
      </c>
      <c r="L17" s="57" t="s">
        <v>250</v>
      </c>
      <c r="M17" s="57" t="s">
        <v>97</v>
      </c>
      <c r="N17" s="57" t="s">
        <v>37</v>
      </c>
      <c r="O17" s="57" t="s">
        <v>251</v>
      </c>
      <c r="P17" s="40">
        <v>233.5</v>
      </c>
      <c r="Q17" s="41">
        <f t="shared" si="1"/>
        <v>70.757999999999996</v>
      </c>
      <c r="R17" s="42">
        <f t="shared" si="2"/>
        <v>5</v>
      </c>
      <c r="S17" s="40">
        <v>224.5</v>
      </c>
      <c r="T17" s="41">
        <f t="shared" si="3"/>
        <v>68.03</v>
      </c>
      <c r="U17" s="42">
        <f t="shared" si="4"/>
        <v>6</v>
      </c>
      <c r="V17" s="40">
        <v>226.5</v>
      </c>
      <c r="W17" s="41">
        <f t="shared" si="5"/>
        <v>68.635999999999996</v>
      </c>
      <c r="X17" s="42">
        <f t="shared" si="6"/>
        <v>8</v>
      </c>
      <c r="Y17" s="43"/>
      <c r="Z17" s="43"/>
      <c r="AA17" s="43"/>
      <c r="AB17" s="44">
        <f t="shared" si="7"/>
        <v>684.5</v>
      </c>
      <c r="AC17" s="41">
        <f t="shared" si="8"/>
        <v>69.141000000000005</v>
      </c>
      <c r="AD17" s="43"/>
      <c r="AE17" s="45"/>
      <c r="AF17" s="45"/>
      <c r="AG17" s="46"/>
    </row>
    <row r="18" spans="1:33" s="47" customFormat="1" ht="45.95" customHeight="1">
      <c r="A18" s="37">
        <f t="shared" si="0"/>
        <v>8</v>
      </c>
      <c r="B18" s="34">
        <v>36</v>
      </c>
      <c r="C18" s="38" t="s">
        <v>57</v>
      </c>
      <c r="D18" s="56" t="s">
        <v>241</v>
      </c>
      <c r="E18" s="56" t="s">
        <v>242</v>
      </c>
      <c r="F18" s="34">
        <v>10195120</v>
      </c>
      <c r="G18" s="34" t="s">
        <v>35</v>
      </c>
      <c r="H18" s="74" t="s">
        <v>243</v>
      </c>
      <c r="I18" s="35" t="s">
        <v>39</v>
      </c>
      <c r="J18" s="68" t="s">
        <v>40</v>
      </c>
      <c r="K18" s="57" t="s">
        <v>41</v>
      </c>
      <c r="L18" s="57" t="s">
        <v>36</v>
      </c>
      <c r="M18" s="57" t="s">
        <v>42</v>
      </c>
      <c r="N18" s="57" t="s">
        <v>43</v>
      </c>
      <c r="O18" s="57" t="s">
        <v>44</v>
      </c>
      <c r="P18" s="40">
        <v>226.5</v>
      </c>
      <c r="Q18" s="41">
        <f t="shared" si="1"/>
        <v>68.635999999999996</v>
      </c>
      <c r="R18" s="42">
        <f t="shared" si="2"/>
        <v>9</v>
      </c>
      <c r="S18" s="40">
        <v>220.5</v>
      </c>
      <c r="T18" s="41">
        <f t="shared" si="3"/>
        <v>66.817999999999998</v>
      </c>
      <c r="U18" s="42">
        <f t="shared" si="4"/>
        <v>8</v>
      </c>
      <c r="V18" s="40">
        <v>235</v>
      </c>
      <c r="W18" s="41">
        <f t="shared" si="5"/>
        <v>71.212000000000003</v>
      </c>
      <c r="X18" s="42">
        <f t="shared" si="6"/>
        <v>4</v>
      </c>
      <c r="Y18" s="43"/>
      <c r="Z18" s="43"/>
      <c r="AA18" s="43"/>
      <c r="AB18" s="44">
        <f t="shared" si="7"/>
        <v>682</v>
      </c>
      <c r="AC18" s="41">
        <f t="shared" si="8"/>
        <v>68.888999999999996</v>
      </c>
      <c r="AD18" s="43"/>
      <c r="AE18" s="45"/>
      <c r="AF18" s="45"/>
      <c r="AG18" s="46"/>
    </row>
    <row r="19" spans="1:33" s="47" customFormat="1" ht="45.95" customHeight="1">
      <c r="A19" s="37">
        <f t="shared" si="0"/>
        <v>9</v>
      </c>
      <c r="B19" s="34">
        <v>9</v>
      </c>
      <c r="C19" s="66" t="s">
        <v>57</v>
      </c>
      <c r="D19" s="56" t="s">
        <v>268</v>
      </c>
      <c r="E19" s="56" t="s">
        <v>269</v>
      </c>
      <c r="F19" s="34">
        <v>10240318</v>
      </c>
      <c r="G19" s="34" t="s">
        <v>35</v>
      </c>
      <c r="H19" s="74" t="s">
        <v>270</v>
      </c>
      <c r="I19" s="35" t="s">
        <v>271</v>
      </c>
      <c r="J19" s="68" t="s">
        <v>272</v>
      </c>
      <c r="K19" s="57" t="s">
        <v>59</v>
      </c>
      <c r="L19" s="57" t="s">
        <v>191</v>
      </c>
      <c r="M19" s="57" t="s">
        <v>64</v>
      </c>
      <c r="N19" s="57" t="s">
        <v>37</v>
      </c>
      <c r="O19" s="57" t="s">
        <v>273</v>
      </c>
      <c r="P19" s="40">
        <v>223</v>
      </c>
      <c r="Q19" s="41">
        <f t="shared" si="1"/>
        <v>67.575999999999993</v>
      </c>
      <c r="R19" s="42">
        <f t="shared" si="2"/>
        <v>10</v>
      </c>
      <c r="S19" s="40">
        <v>219.5</v>
      </c>
      <c r="T19" s="41">
        <f t="shared" si="3"/>
        <v>66.515000000000001</v>
      </c>
      <c r="U19" s="42">
        <f t="shared" si="4"/>
        <v>9</v>
      </c>
      <c r="V19" s="40">
        <v>228.5</v>
      </c>
      <c r="W19" s="41">
        <f t="shared" si="5"/>
        <v>69.242000000000004</v>
      </c>
      <c r="X19" s="42">
        <f t="shared" si="6"/>
        <v>7</v>
      </c>
      <c r="Y19" s="43"/>
      <c r="Z19" s="43"/>
      <c r="AA19" s="43"/>
      <c r="AB19" s="44">
        <f t="shared" si="7"/>
        <v>671</v>
      </c>
      <c r="AC19" s="41">
        <f t="shared" si="8"/>
        <v>67.778000000000006</v>
      </c>
      <c r="AD19" s="43"/>
      <c r="AE19" s="45"/>
      <c r="AF19" s="45"/>
      <c r="AG19" s="46"/>
    </row>
    <row r="20" spans="1:33" s="47" customFormat="1" ht="45.95" customHeight="1">
      <c r="A20" s="37">
        <f t="shared" si="0"/>
        <v>10</v>
      </c>
      <c r="B20" s="34">
        <v>40</v>
      </c>
      <c r="C20" s="49" t="s">
        <v>57</v>
      </c>
      <c r="D20" s="82" t="s">
        <v>292</v>
      </c>
      <c r="E20" s="82" t="s">
        <v>293</v>
      </c>
      <c r="F20" s="34">
        <v>10232190</v>
      </c>
      <c r="G20" s="34" t="s">
        <v>35</v>
      </c>
      <c r="H20" s="83" t="s">
        <v>294</v>
      </c>
      <c r="I20" s="35" t="s">
        <v>295</v>
      </c>
      <c r="J20" s="68" t="s">
        <v>296</v>
      </c>
      <c r="K20" s="57" t="s">
        <v>297</v>
      </c>
      <c r="L20" s="69" t="s">
        <v>62</v>
      </c>
      <c r="M20" s="69" t="s">
        <v>298</v>
      </c>
      <c r="N20" s="69" t="s">
        <v>299</v>
      </c>
      <c r="O20" s="70" t="s">
        <v>300</v>
      </c>
      <c r="P20" s="40">
        <v>234.5</v>
      </c>
      <c r="Q20" s="41">
        <f t="shared" si="1"/>
        <v>71.061000000000007</v>
      </c>
      <c r="R20" s="42">
        <f t="shared" si="2"/>
        <v>4</v>
      </c>
      <c r="S20" s="40">
        <v>207</v>
      </c>
      <c r="T20" s="41">
        <f t="shared" si="3"/>
        <v>62.726999999999997</v>
      </c>
      <c r="U20" s="42">
        <f t="shared" si="4"/>
        <v>11</v>
      </c>
      <c r="V20" s="40">
        <v>221</v>
      </c>
      <c r="W20" s="41">
        <f t="shared" si="5"/>
        <v>66.97</v>
      </c>
      <c r="X20" s="42">
        <f t="shared" si="6"/>
        <v>10</v>
      </c>
      <c r="Y20" s="43"/>
      <c r="Z20" s="43"/>
      <c r="AA20" s="43"/>
      <c r="AB20" s="44">
        <f t="shared" si="7"/>
        <v>662.5</v>
      </c>
      <c r="AC20" s="41">
        <f t="shared" si="8"/>
        <v>66.918999999999997</v>
      </c>
      <c r="AD20" s="43"/>
      <c r="AE20" s="45"/>
      <c r="AF20" s="45"/>
      <c r="AG20" s="46"/>
    </row>
    <row r="21" spans="1:33" s="47" customFormat="1" ht="45.95" customHeight="1">
      <c r="A21" s="37">
        <f t="shared" si="0"/>
        <v>11</v>
      </c>
      <c r="B21" s="34">
        <v>53</v>
      </c>
      <c r="C21" s="49" t="s">
        <v>57</v>
      </c>
      <c r="D21" s="80" t="s">
        <v>306</v>
      </c>
      <c r="E21" s="80" t="s">
        <v>307</v>
      </c>
      <c r="F21" s="34">
        <v>10196955</v>
      </c>
      <c r="G21" s="34" t="s">
        <v>35</v>
      </c>
      <c r="H21" s="80" t="s">
        <v>308</v>
      </c>
      <c r="I21" s="35" t="s">
        <v>309</v>
      </c>
      <c r="J21" s="68" t="s">
        <v>46</v>
      </c>
      <c r="K21" s="57"/>
      <c r="L21" s="57" t="s">
        <v>310</v>
      </c>
      <c r="M21" s="57" t="s">
        <v>311</v>
      </c>
      <c r="N21" s="57" t="s">
        <v>312</v>
      </c>
      <c r="O21" s="57" t="s">
        <v>313</v>
      </c>
      <c r="P21" s="40">
        <v>210</v>
      </c>
      <c r="Q21" s="41">
        <f t="shared" si="1"/>
        <v>63.636000000000003</v>
      </c>
      <c r="R21" s="42">
        <f t="shared" si="2"/>
        <v>11</v>
      </c>
      <c r="S21" s="40">
        <v>207.5</v>
      </c>
      <c r="T21" s="41">
        <f t="shared" si="3"/>
        <v>62.878999999999998</v>
      </c>
      <c r="U21" s="42">
        <f t="shared" si="4"/>
        <v>10</v>
      </c>
      <c r="V21" s="40">
        <v>215</v>
      </c>
      <c r="W21" s="41">
        <f t="shared" si="5"/>
        <v>65.152000000000001</v>
      </c>
      <c r="X21" s="42">
        <f t="shared" si="6"/>
        <v>11</v>
      </c>
      <c r="Y21" s="43"/>
      <c r="Z21" s="43"/>
      <c r="AA21" s="43"/>
      <c r="AB21" s="44">
        <f t="shared" si="7"/>
        <v>632.5</v>
      </c>
      <c r="AC21" s="41">
        <f t="shared" si="8"/>
        <v>63.889000000000003</v>
      </c>
      <c r="AD21" s="43"/>
      <c r="AE21" s="45"/>
      <c r="AF21" s="45"/>
      <c r="AG21" s="46"/>
    </row>
    <row r="22" spans="1:33" s="47" customFormat="1" ht="45.95" customHeight="1">
      <c r="A22" s="37">
        <f t="shared" si="0"/>
        <v>12</v>
      </c>
      <c r="B22" s="34">
        <v>38</v>
      </c>
      <c r="C22" s="38" t="s">
        <v>57</v>
      </c>
      <c r="D22" s="56" t="s">
        <v>274</v>
      </c>
      <c r="E22" s="74" t="s">
        <v>275</v>
      </c>
      <c r="F22" s="34">
        <v>10241641</v>
      </c>
      <c r="G22" s="34" t="s">
        <v>35</v>
      </c>
      <c r="H22" s="74" t="s">
        <v>276</v>
      </c>
      <c r="I22" s="35" t="s">
        <v>277</v>
      </c>
      <c r="J22" s="68" t="s">
        <v>278</v>
      </c>
      <c r="K22" s="57" t="s">
        <v>47</v>
      </c>
      <c r="L22" s="69" t="s">
        <v>45</v>
      </c>
      <c r="M22" s="57" t="s">
        <v>97</v>
      </c>
      <c r="N22" s="57" t="s">
        <v>124</v>
      </c>
      <c r="O22" s="57" t="s">
        <v>279</v>
      </c>
      <c r="P22" s="40">
        <v>208</v>
      </c>
      <c r="Q22" s="41">
        <f t="shared" si="1"/>
        <v>63.03</v>
      </c>
      <c r="R22" s="42">
        <f t="shared" si="2"/>
        <v>12</v>
      </c>
      <c r="S22" s="40">
        <v>201</v>
      </c>
      <c r="T22" s="41">
        <f t="shared" si="3"/>
        <v>60.908999999999999</v>
      </c>
      <c r="U22" s="42">
        <f t="shared" si="4"/>
        <v>12</v>
      </c>
      <c r="V22" s="40">
        <v>203.5</v>
      </c>
      <c r="W22" s="41">
        <f t="shared" si="5"/>
        <v>61.667000000000002</v>
      </c>
      <c r="X22" s="42">
        <f t="shared" si="6"/>
        <v>13</v>
      </c>
      <c r="Y22" s="43"/>
      <c r="Z22" s="43"/>
      <c r="AA22" s="43"/>
      <c r="AB22" s="44">
        <f t="shared" si="7"/>
        <v>612.5</v>
      </c>
      <c r="AC22" s="41">
        <f t="shared" si="8"/>
        <v>61.869</v>
      </c>
      <c r="AD22" s="43"/>
      <c r="AE22" s="45"/>
      <c r="AF22" s="45"/>
      <c r="AG22" s="46"/>
    </row>
    <row r="23" spans="1:33" s="47" customFormat="1" ht="45.95" customHeight="1">
      <c r="A23" s="37">
        <f t="shared" si="0"/>
        <v>13</v>
      </c>
      <c r="B23" s="34">
        <v>7</v>
      </c>
      <c r="C23" s="66" t="s">
        <v>57</v>
      </c>
      <c r="D23" s="56" t="s">
        <v>231</v>
      </c>
      <c r="E23" s="56" t="s">
        <v>232</v>
      </c>
      <c r="F23" s="34">
        <v>10196516</v>
      </c>
      <c r="G23" s="34" t="s">
        <v>35</v>
      </c>
      <c r="H23" s="74" t="s">
        <v>233</v>
      </c>
      <c r="I23" s="35" t="s">
        <v>98</v>
      </c>
      <c r="J23" s="68" t="s">
        <v>66</v>
      </c>
      <c r="K23" s="57" t="s">
        <v>61</v>
      </c>
      <c r="L23" s="57" t="s">
        <v>36</v>
      </c>
      <c r="M23" s="57" t="s">
        <v>79</v>
      </c>
      <c r="N23" s="57" t="s">
        <v>234</v>
      </c>
      <c r="O23" s="57" t="s">
        <v>235</v>
      </c>
      <c r="P23" s="40">
        <v>197.5</v>
      </c>
      <c r="Q23" s="41">
        <f t="shared" si="1"/>
        <v>59.847999999999999</v>
      </c>
      <c r="R23" s="42">
        <f t="shared" si="2"/>
        <v>13</v>
      </c>
      <c r="S23" s="40">
        <v>201</v>
      </c>
      <c r="T23" s="41">
        <f t="shared" si="3"/>
        <v>60.908999999999999</v>
      </c>
      <c r="U23" s="42">
        <f t="shared" si="4"/>
        <v>12</v>
      </c>
      <c r="V23" s="40">
        <v>208.5</v>
      </c>
      <c r="W23" s="41">
        <f t="shared" si="5"/>
        <v>63.182000000000002</v>
      </c>
      <c r="X23" s="42">
        <f t="shared" si="6"/>
        <v>12</v>
      </c>
      <c r="Y23" s="43"/>
      <c r="Z23" s="43"/>
      <c r="AA23" s="43"/>
      <c r="AB23" s="44">
        <f t="shared" si="7"/>
        <v>607</v>
      </c>
      <c r="AC23" s="41">
        <f t="shared" si="8"/>
        <v>61.313000000000002</v>
      </c>
      <c r="AD23" s="43"/>
      <c r="AE23" s="45"/>
      <c r="AF23" s="45"/>
      <c r="AG23" s="46"/>
    </row>
    <row r="24" spans="1:33" s="47" customFormat="1" ht="45.95" customHeight="1">
      <c r="A24" s="37"/>
      <c r="B24" s="34">
        <v>35</v>
      </c>
      <c r="C24" s="38" t="s">
        <v>57</v>
      </c>
      <c r="D24" s="56" t="s">
        <v>301</v>
      </c>
      <c r="E24" s="56" t="s">
        <v>302</v>
      </c>
      <c r="F24" s="34">
        <v>10181632</v>
      </c>
      <c r="G24" s="34" t="s">
        <v>35</v>
      </c>
      <c r="H24" s="74" t="s">
        <v>303</v>
      </c>
      <c r="I24" s="35" t="s">
        <v>412</v>
      </c>
      <c r="J24" s="68" t="s">
        <v>65</v>
      </c>
      <c r="K24" s="57" t="s">
        <v>47</v>
      </c>
      <c r="L24" s="57" t="s">
        <v>36</v>
      </c>
      <c r="M24" s="57" t="s">
        <v>209</v>
      </c>
      <c r="N24" s="69" t="s">
        <v>304</v>
      </c>
      <c r="O24" s="57" t="s">
        <v>305</v>
      </c>
      <c r="P24" s="40"/>
      <c r="Q24" s="41"/>
      <c r="R24" s="42"/>
      <c r="S24" s="40"/>
      <c r="T24" s="41"/>
      <c r="U24" s="42"/>
      <c r="V24" s="40"/>
      <c r="W24" s="41"/>
      <c r="X24" s="42"/>
      <c r="Y24" s="43"/>
      <c r="Z24" s="43"/>
      <c r="AA24" s="43"/>
      <c r="AB24" s="44"/>
      <c r="AC24" s="41"/>
      <c r="AD24" s="43" t="s">
        <v>415</v>
      </c>
      <c r="AE24" s="45"/>
      <c r="AF24" s="45"/>
      <c r="AG24" s="48"/>
    </row>
    <row r="25" spans="1:33" s="47" customFormat="1" ht="45.95" customHeight="1">
      <c r="A25" s="37"/>
      <c r="B25" s="34">
        <v>8</v>
      </c>
      <c r="C25" s="66" t="s">
        <v>57</v>
      </c>
      <c r="D25" s="56" t="s">
        <v>185</v>
      </c>
      <c r="E25" s="56" t="s">
        <v>288</v>
      </c>
      <c r="F25" s="34">
        <v>10241433</v>
      </c>
      <c r="G25" s="34" t="s">
        <v>35</v>
      </c>
      <c r="H25" s="74" t="s">
        <v>289</v>
      </c>
      <c r="I25" s="35" t="s">
        <v>290</v>
      </c>
      <c r="J25" s="68" t="s">
        <v>291</v>
      </c>
      <c r="K25" s="57" t="s">
        <v>61</v>
      </c>
      <c r="L25" s="57" t="s">
        <v>36</v>
      </c>
      <c r="M25" s="57" t="s">
        <v>145</v>
      </c>
      <c r="N25" s="57" t="s">
        <v>50</v>
      </c>
      <c r="O25" s="57" t="s">
        <v>279</v>
      </c>
      <c r="P25" s="40"/>
      <c r="Q25" s="41"/>
      <c r="R25" s="42"/>
      <c r="S25" s="40"/>
      <c r="T25" s="41"/>
      <c r="U25" s="42"/>
      <c r="V25" s="40"/>
      <c r="W25" s="41"/>
      <c r="X25" s="42"/>
      <c r="Y25" s="43"/>
      <c r="Z25" s="43"/>
      <c r="AA25" s="43"/>
      <c r="AB25" s="44"/>
      <c r="AC25" s="41"/>
      <c r="AD25" s="43" t="s">
        <v>416</v>
      </c>
      <c r="AE25" s="45"/>
      <c r="AF25" s="45"/>
      <c r="AG25" s="46"/>
    </row>
    <row r="26" spans="1:33" s="52" customFormat="1" ht="36.75" customHeight="1">
      <c r="A26" s="169"/>
      <c r="B26" s="169"/>
      <c r="C26" s="169"/>
      <c r="D26" s="169"/>
      <c r="E26" s="169"/>
      <c r="F26" s="50"/>
      <c r="G26" s="51"/>
      <c r="I26" s="170" t="s">
        <v>53</v>
      </c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AE26" s="53"/>
      <c r="AF26" s="53"/>
    </row>
    <row r="27" spans="1:33" ht="20.25" customHeight="1">
      <c r="A27" s="54" t="s">
        <v>54</v>
      </c>
      <c r="B27" s="54"/>
      <c r="C27" s="54"/>
      <c r="D27" s="54"/>
      <c r="E27" s="54"/>
      <c r="F27" s="55"/>
      <c r="G27" s="55"/>
      <c r="H27" s="55"/>
      <c r="I27" s="55"/>
      <c r="J27" s="178" t="s">
        <v>75</v>
      </c>
      <c r="K27" s="178"/>
      <c r="L27" s="178"/>
      <c r="M27" s="178"/>
      <c r="N27" s="178"/>
      <c r="O27" s="178"/>
      <c r="P27" s="178"/>
      <c r="Q27" s="178"/>
      <c r="R27" s="178"/>
      <c r="S27" s="178"/>
    </row>
    <row r="28" spans="1:33" ht="20.25">
      <c r="A28" s="54"/>
      <c r="B28" s="54"/>
      <c r="C28" s="54"/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</row>
  </sheetData>
  <mergeCells count="29">
    <mergeCell ref="A1:AD1"/>
    <mergeCell ref="A2:AD2"/>
    <mergeCell ref="A3:AD3"/>
    <mergeCell ref="A9:A10"/>
    <mergeCell ref="B9:B10"/>
    <mergeCell ref="C9:C10"/>
    <mergeCell ref="D9:E10"/>
    <mergeCell ref="F9:F10"/>
    <mergeCell ref="G9:G10"/>
    <mergeCell ref="H9:H10"/>
    <mergeCell ref="A26:E26"/>
    <mergeCell ref="I26:S26"/>
    <mergeCell ref="O9:O10"/>
    <mergeCell ref="P9:R9"/>
    <mergeCell ref="S9:U9"/>
    <mergeCell ref="I9:I10"/>
    <mergeCell ref="J9:J10"/>
    <mergeCell ref="K9:K10"/>
    <mergeCell ref="L9:L10"/>
    <mergeCell ref="M9:M10"/>
    <mergeCell ref="N9:N10"/>
    <mergeCell ref="J27:S27"/>
    <mergeCell ref="AA9:AA10"/>
    <mergeCell ref="AB9:AB10"/>
    <mergeCell ref="AC9:AC10"/>
    <mergeCell ref="AD9:AD10"/>
    <mergeCell ref="V9:X9"/>
    <mergeCell ref="Y9:Y10"/>
    <mergeCell ref="Z9:Z10"/>
  </mergeCells>
  <printOptions horizontalCentered="1"/>
  <pageMargins left="0" right="0" top="0.78740157480314965" bottom="0.78740157480314965" header="0" footer="0"/>
  <pageSetup paperSize="9" scale="63" orientation="landscape" r:id="rId1"/>
  <headerFooter>
    <oddHeader>&amp;L&amp;G&amp;C&amp;G&amp;R&amp;G</oddHeader>
    <oddFooter>&amp;C&amp;G</oddFooter>
  </headerFooter>
  <rowBreaks count="1" manualBreakCount="1">
    <brk id="21" max="29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AT27"/>
  <sheetViews>
    <sheetView view="pageBreakPreview" zoomScale="65" zoomScaleNormal="70" zoomScaleSheetLayoutView="65" workbookViewId="0">
      <pane ySplit="10" topLeftCell="A20" activePane="bottomLeft" state="frozen"/>
      <selection pane="bottomLeft" activeCell="AF23" sqref="AF23"/>
    </sheetView>
  </sheetViews>
  <sheetFormatPr defaultRowHeight="12.75"/>
  <cols>
    <col min="1" max="1" width="4.5703125" style="5" customWidth="1"/>
    <col min="2" max="2" width="5" style="5" customWidth="1"/>
    <col min="3" max="3" width="6.85546875" style="5" hidden="1" customWidth="1"/>
    <col min="4" max="4" width="13.7109375" style="5" customWidth="1"/>
    <col min="5" max="5" width="24.85546875" style="5" customWidth="1"/>
    <col min="6" max="6" width="13.28515625" style="5" hidden="1" customWidth="1"/>
    <col min="7" max="7" width="5.140625" style="5" customWidth="1"/>
    <col min="8" max="8" width="25.28515625" style="5" customWidth="1"/>
    <col min="9" max="9" width="14" style="5" hidden="1" customWidth="1"/>
    <col min="10" max="10" width="18.140625" style="5" hidden="1" customWidth="1"/>
    <col min="11" max="11" width="10.42578125" style="5" customWidth="1"/>
    <col min="12" max="12" width="10.7109375" style="5" customWidth="1"/>
    <col min="13" max="13" width="7.7109375" style="5" customWidth="1"/>
    <col min="14" max="14" width="9.5703125" style="5" customWidth="1"/>
    <col min="15" max="15" width="12.85546875" style="5" customWidth="1"/>
    <col min="16" max="16" width="6.5703125" style="5" customWidth="1"/>
    <col min="17" max="17" width="10" style="5" customWidth="1"/>
    <col min="18" max="18" width="3.7109375" style="5" customWidth="1"/>
    <col min="19" max="19" width="6.5703125" style="5" customWidth="1"/>
    <col min="20" max="20" width="10.28515625" style="5" customWidth="1"/>
    <col min="21" max="21" width="3.7109375" style="5" customWidth="1"/>
    <col min="22" max="22" width="7" style="5" customWidth="1"/>
    <col min="23" max="23" width="9.7109375" style="5" customWidth="1"/>
    <col min="24" max="24" width="3.85546875" style="5" customWidth="1"/>
    <col min="25" max="25" width="4.140625" style="5" customWidth="1"/>
    <col min="26" max="26" width="2.85546875" style="5" customWidth="1"/>
    <col min="27" max="27" width="4.140625" style="5" customWidth="1"/>
    <col min="28" max="28" width="8.85546875" style="5" customWidth="1"/>
    <col min="29" max="29" width="11" style="5" customWidth="1"/>
    <col min="30" max="30" width="7.42578125" style="5" customWidth="1"/>
    <col min="31" max="31" width="18" style="2" customWidth="1"/>
    <col min="32" max="32" width="11" style="2" customWidth="1"/>
    <col min="33" max="33" width="38.42578125" customWidth="1"/>
  </cols>
  <sheetData>
    <row r="1" spans="1:46" ht="53.25" customHeight="1">
      <c r="A1" s="157" t="s">
        <v>55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</row>
    <row r="3" spans="1:46" s="7" customFormat="1" ht="24" customHeight="1">
      <c r="A3" s="159" t="s">
        <v>444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6"/>
    </row>
    <row r="4" spans="1:46" s="5" customFormat="1" ht="15" customHeight="1">
      <c r="E4" s="8" t="s">
        <v>3</v>
      </c>
      <c r="F4" s="9"/>
      <c r="G4" s="10"/>
      <c r="H4" s="11"/>
      <c r="I4" s="12"/>
      <c r="J4" s="13"/>
      <c r="K4" s="14"/>
      <c r="L4" s="14"/>
      <c r="AE4" s="4"/>
    </row>
    <row r="5" spans="1:46" s="16" customFormat="1" ht="20.25" customHeight="1">
      <c r="A5" s="15"/>
      <c r="E5" s="9"/>
      <c r="F5" s="9"/>
      <c r="G5" s="17" t="s">
        <v>445</v>
      </c>
      <c r="H5" s="142" t="s">
        <v>321</v>
      </c>
      <c r="I5" s="17"/>
      <c r="J5" s="17"/>
      <c r="K5" s="17"/>
      <c r="L5" s="17"/>
      <c r="N5" s="19"/>
      <c r="O5" s="20"/>
      <c r="P5" s="19"/>
      <c r="Q5" s="19"/>
      <c r="R5" s="19"/>
      <c r="S5" s="19"/>
      <c r="T5" s="19"/>
      <c r="U5" s="19"/>
      <c r="V5" s="19"/>
      <c r="AE5" s="21"/>
    </row>
    <row r="6" spans="1:46" s="16" customFormat="1" ht="20.25" customHeight="1">
      <c r="G6" s="22" t="s">
        <v>5</v>
      </c>
      <c r="H6" s="64" t="s">
        <v>75</v>
      </c>
      <c r="I6" s="22"/>
      <c r="J6" s="22"/>
      <c r="K6" s="22"/>
      <c r="L6" s="22"/>
      <c r="N6" s="19"/>
      <c r="O6" s="20"/>
      <c r="P6" s="19"/>
      <c r="Q6" s="19"/>
      <c r="R6" s="19"/>
      <c r="S6" s="19"/>
      <c r="T6" s="19"/>
      <c r="U6" s="19"/>
      <c r="V6" s="19"/>
      <c r="AE6" s="4"/>
    </row>
    <row r="7" spans="1:46" s="16" customFormat="1" ht="20.25" customHeight="1">
      <c r="G7" s="24" t="s">
        <v>446</v>
      </c>
      <c r="H7" s="142" t="s">
        <v>8</v>
      </c>
      <c r="I7" s="22"/>
      <c r="J7" s="22"/>
      <c r="K7" s="22"/>
      <c r="L7" s="22"/>
      <c r="N7" s="19"/>
      <c r="O7" s="19"/>
      <c r="P7" s="19"/>
      <c r="Q7" s="19"/>
      <c r="R7" s="19"/>
      <c r="S7" s="19"/>
      <c r="T7" s="19"/>
      <c r="U7" s="19"/>
      <c r="V7" s="19"/>
      <c r="AE7" s="21"/>
      <c r="AF7" s="23"/>
    </row>
    <row r="8" spans="1:46" s="30" customFormat="1" ht="15" customHeight="1">
      <c r="A8" s="25" t="s">
        <v>9</v>
      </c>
      <c r="B8" s="26"/>
      <c r="C8" s="26"/>
      <c r="D8" s="26"/>
      <c r="E8" s="26"/>
      <c r="F8" s="26"/>
      <c r="G8" s="27"/>
      <c r="H8" s="28"/>
      <c r="I8" s="29"/>
      <c r="J8" s="28"/>
      <c r="K8" s="27"/>
      <c r="L8" s="27"/>
      <c r="N8" s="27"/>
      <c r="O8" s="27"/>
      <c r="P8" s="27"/>
      <c r="Q8" s="27"/>
      <c r="R8" s="27"/>
      <c r="S8" s="27"/>
      <c r="T8" s="27"/>
      <c r="U8" s="27"/>
      <c r="V8" s="27"/>
      <c r="W8" s="27"/>
      <c r="Y8" s="31"/>
      <c r="Z8" s="31"/>
      <c r="AA8" s="31"/>
      <c r="AB8" s="31"/>
      <c r="AD8" s="32" t="s">
        <v>436</v>
      </c>
      <c r="AE8" s="33"/>
      <c r="AF8" s="23"/>
    </row>
    <row r="9" spans="1:46" s="5" customFormat="1" ht="24.75" customHeight="1">
      <c r="A9" s="160" t="s">
        <v>10</v>
      </c>
      <c r="B9" s="160" t="s">
        <v>11</v>
      </c>
      <c r="C9" s="161"/>
      <c r="D9" s="163" t="s">
        <v>12</v>
      </c>
      <c r="E9" s="164"/>
      <c r="F9" s="167" t="s">
        <v>13</v>
      </c>
      <c r="G9" s="160" t="s">
        <v>14</v>
      </c>
      <c r="H9" s="167" t="s">
        <v>15</v>
      </c>
      <c r="I9" s="167" t="s">
        <v>16</v>
      </c>
      <c r="J9" s="167" t="s">
        <v>17</v>
      </c>
      <c r="K9" s="167" t="s">
        <v>18</v>
      </c>
      <c r="L9" s="167" t="s">
        <v>19</v>
      </c>
      <c r="M9" s="167" t="s">
        <v>20</v>
      </c>
      <c r="N9" s="167" t="s">
        <v>21</v>
      </c>
      <c r="O9" s="167" t="s">
        <v>22</v>
      </c>
      <c r="P9" s="174" t="s">
        <v>437</v>
      </c>
      <c r="Q9" s="175"/>
      <c r="R9" s="176"/>
      <c r="S9" s="174" t="s">
        <v>24</v>
      </c>
      <c r="T9" s="175"/>
      <c r="U9" s="176"/>
      <c r="V9" s="216" t="s">
        <v>438</v>
      </c>
      <c r="W9" s="216"/>
      <c r="X9" s="216"/>
      <c r="Y9" s="180" t="s">
        <v>26</v>
      </c>
      <c r="Z9" s="180" t="s">
        <v>27</v>
      </c>
      <c r="AA9" s="180" t="s">
        <v>28</v>
      </c>
      <c r="AB9" s="182" t="s">
        <v>29</v>
      </c>
      <c r="AC9" s="182" t="s">
        <v>30</v>
      </c>
      <c r="AD9" s="182" t="s">
        <v>31</v>
      </c>
      <c r="AE9" s="4"/>
      <c r="AF9" s="23"/>
    </row>
    <row r="10" spans="1:46" s="5" customFormat="1" ht="48" customHeight="1">
      <c r="A10" s="160"/>
      <c r="B10" s="160"/>
      <c r="C10" s="162"/>
      <c r="D10" s="165"/>
      <c r="E10" s="166"/>
      <c r="F10" s="168"/>
      <c r="G10" s="160"/>
      <c r="H10" s="168"/>
      <c r="I10" s="168"/>
      <c r="J10" s="168"/>
      <c r="K10" s="168"/>
      <c r="L10" s="168"/>
      <c r="M10" s="168"/>
      <c r="N10" s="168"/>
      <c r="O10" s="168"/>
      <c r="P10" s="35" t="s">
        <v>32</v>
      </c>
      <c r="Q10" s="35" t="s">
        <v>33</v>
      </c>
      <c r="R10" s="36" t="s">
        <v>10</v>
      </c>
      <c r="S10" s="35" t="s">
        <v>32</v>
      </c>
      <c r="T10" s="35" t="s">
        <v>33</v>
      </c>
      <c r="U10" s="36" t="s">
        <v>10</v>
      </c>
      <c r="V10" s="35" t="s">
        <v>32</v>
      </c>
      <c r="W10" s="35" t="s">
        <v>33</v>
      </c>
      <c r="X10" s="36" t="s">
        <v>10</v>
      </c>
      <c r="Y10" s="181"/>
      <c r="Z10" s="181"/>
      <c r="AA10" s="181"/>
      <c r="AB10" s="182"/>
      <c r="AC10" s="182"/>
      <c r="AD10" s="182"/>
      <c r="AE10" s="4"/>
      <c r="AF10" s="23"/>
    </row>
    <row r="11" spans="1:46" s="47" customFormat="1" ht="48" customHeight="1">
      <c r="A11" s="37">
        <f t="shared" ref="A11:A22" si="0">RANK(AC11,AC$11:AC$24,0)</f>
        <v>1</v>
      </c>
      <c r="B11" s="34">
        <v>39</v>
      </c>
      <c r="C11" s="106" t="s">
        <v>57</v>
      </c>
      <c r="D11" s="56" t="s">
        <v>109</v>
      </c>
      <c r="E11" s="56" t="s">
        <v>225</v>
      </c>
      <c r="F11" s="34">
        <v>10195136</v>
      </c>
      <c r="G11" s="34" t="s">
        <v>35</v>
      </c>
      <c r="H11" s="74" t="s">
        <v>226</v>
      </c>
      <c r="I11" s="35" t="s">
        <v>227</v>
      </c>
      <c r="J11" s="68" t="s">
        <v>228</v>
      </c>
      <c r="K11" s="57" t="s">
        <v>229</v>
      </c>
      <c r="L11" s="57" t="s">
        <v>62</v>
      </c>
      <c r="M11" s="57" t="s">
        <v>88</v>
      </c>
      <c r="N11" s="57" t="s">
        <v>37</v>
      </c>
      <c r="O11" s="57" t="s">
        <v>230</v>
      </c>
      <c r="P11" s="40">
        <v>241.5</v>
      </c>
      <c r="Q11" s="41">
        <f t="shared" ref="Q11:Q22" si="1">ROUND(P11/3.4-IF($Y11=1,0.5,IF($Y11=2,1.5,0)),3)</f>
        <v>71.028999999999996</v>
      </c>
      <c r="R11" s="42">
        <f t="shared" ref="R11:R22" si="2">RANK(Q11,Q$11:Q$24,0)</f>
        <v>2</v>
      </c>
      <c r="S11" s="40">
        <v>236</v>
      </c>
      <c r="T11" s="41">
        <f t="shared" ref="T11:T22" si="3">ROUND(S11/3.4-IF($Y11=1,0.5,IF($Y11=2,1.5,0)),3)</f>
        <v>69.412000000000006</v>
      </c>
      <c r="U11" s="42">
        <f t="shared" ref="U11:U22" si="4">RANK(T11,T$11:T$24,0)</f>
        <v>2</v>
      </c>
      <c r="V11" s="40">
        <v>241</v>
      </c>
      <c r="W11" s="41">
        <f t="shared" ref="W11:W22" si="5">ROUND(V11/3.4-IF($Y11=1,0.5,IF($Y11=2,1.5,0)),3)</f>
        <v>70.882000000000005</v>
      </c>
      <c r="X11" s="42">
        <f t="shared" ref="X11:X22" si="6">RANK(W11,W$11:W$24,0)</f>
        <v>2</v>
      </c>
      <c r="Y11" s="43"/>
      <c r="Z11" s="43"/>
      <c r="AA11" s="43"/>
      <c r="AB11" s="44">
        <f t="shared" ref="AB11:AB22" si="7">S11+V11+P11</f>
        <v>718.5</v>
      </c>
      <c r="AC11" s="41">
        <f t="shared" ref="AC11:AC22" si="8">ROUND(((Q11+T11+W11)/3),3)</f>
        <v>70.441000000000003</v>
      </c>
      <c r="AD11" s="43">
        <v>100</v>
      </c>
      <c r="AE11" s="45"/>
      <c r="AF11" s="45"/>
      <c r="AG11" s="46"/>
    </row>
    <row r="12" spans="1:46" s="47" customFormat="1" ht="48" customHeight="1">
      <c r="A12" s="37">
        <f t="shared" si="0"/>
        <v>2</v>
      </c>
      <c r="B12" s="34">
        <v>45</v>
      </c>
      <c r="C12" s="49" t="s">
        <v>57</v>
      </c>
      <c r="D12" s="56" t="s">
        <v>280</v>
      </c>
      <c r="E12" s="80" t="s">
        <v>417</v>
      </c>
      <c r="F12" s="34">
        <v>10141116</v>
      </c>
      <c r="G12" s="34" t="s">
        <v>35</v>
      </c>
      <c r="H12" s="74" t="s">
        <v>281</v>
      </c>
      <c r="I12" s="35" t="s">
        <v>282</v>
      </c>
      <c r="J12" s="68" t="s">
        <v>283</v>
      </c>
      <c r="K12" s="57" t="s">
        <v>317</v>
      </c>
      <c r="L12" s="70" t="s">
        <v>284</v>
      </c>
      <c r="M12" s="69" t="s">
        <v>285</v>
      </c>
      <c r="N12" s="69" t="s">
        <v>286</v>
      </c>
      <c r="O12" s="70" t="s">
        <v>287</v>
      </c>
      <c r="P12" s="40">
        <v>236</v>
      </c>
      <c r="Q12" s="41">
        <f t="shared" si="1"/>
        <v>69.412000000000006</v>
      </c>
      <c r="R12" s="42">
        <f t="shared" si="2"/>
        <v>4</v>
      </c>
      <c r="S12" s="40">
        <v>239.5</v>
      </c>
      <c r="T12" s="41">
        <f t="shared" si="3"/>
        <v>70.441000000000003</v>
      </c>
      <c r="U12" s="42">
        <f t="shared" si="4"/>
        <v>1</v>
      </c>
      <c r="V12" s="40">
        <v>240.5</v>
      </c>
      <c r="W12" s="41">
        <f t="shared" si="5"/>
        <v>70.734999999999999</v>
      </c>
      <c r="X12" s="42">
        <f t="shared" si="6"/>
        <v>3</v>
      </c>
      <c r="Y12" s="43"/>
      <c r="Z12" s="43"/>
      <c r="AA12" s="43"/>
      <c r="AB12" s="44">
        <f t="shared" si="7"/>
        <v>716</v>
      </c>
      <c r="AC12" s="41">
        <f t="shared" si="8"/>
        <v>70.195999999999998</v>
      </c>
      <c r="AD12" s="43">
        <v>80</v>
      </c>
      <c r="AE12" s="45"/>
      <c r="AF12" s="45"/>
      <c r="AG12" s="46"/>
    </row>
    <row r="13" spans="1:46" s="47" customFormat="1" ht="48" customHeight="1">
      <c r="A13" s="37">
        <f t="shared" si="0"/>
        <v>3</v>
      </c>
      <c r="B13" s="34">
        <v>36</v>
      </c>
      <c r="C13" s="38" t="s">
        <v>57</v>
      </c>
      <c r="D13" s="56" t="s">
        <v>241</v>
      </c>
      <c r="E13" s="56" t="s">
        <v>242</v>
      </c>
      <c r="F13" s="34">
        <v>10195120</v>
      </c>
      <c r="G13" s="34" t="s">
        <v>35</v>
      </c>
      <c r="H13" s="74" t="s">
        <v>243</v>
      </c>
      <c r="I13" s="35" t="s">
        <v>39</v>
      </c>
      <c r="J13" s="68" t="s">
        <v>40</v>
      </c>
      <c r="K13" s="57" t="s">
        <v>41</v>
      </c>
      <c r="L13" s="57" t="s">
        <v>36</v>
      </c>
      <c r="M13" s="57" t="s">
        <v>42</v>
      </c>
      <c r="N13" s="57" t="s">
        <v>43</v>
      </c>
      <c r="O13" s="57" t="s">
        <v>44</v>
      </c>
      <c r="P13" s="40">
        <v>244</v>
      </c>
      <c r="Q13" s="41">
        <f t="shared" si="1"/>
        <v>71.765000000000001</v>
      </c>
      <c r="R13" s="42">
        <f t="shared" si="2"/>
        <v>1</v>
      </c>
      <c r="S13" s="40">
        <v>232.5</v>
      </c>
      <c r="T13" s="41">
        <f t="shared" si="3"/>
        <v>68.382000000000005</v>
      </c>
      <c r="U13" s="42">
        <f t="shared" si="4"/>
        <v>6</v>
      </c>
      <c r="V13" s="40">
        <v>234</v>
      </c>
      <c r="W13" s="41">
        <f t="shared" si="5"/>
        <v>68.823999999999998</v>
      </c>
      <c r="X13" s="42">
        <f t="shared" si="6"/>
        <v>6</v>
      </c>
      <c r="Y13" s="43"/>
      <c r="Z13" s="43"/>
      <c r="AA13" s="43"/>
      <c r="AB13" s="44">
        <f t="shared" si="7"/>
        <v>710.5</v>
      </c>
      <c r="AC13" s="41">
        <f t="shared" si="8"/>
        <v>69.656999999999996</v>
      </c>
      <c r="AD13" s="43">
        <v>50</v>
      </c>
      <c r="AE13" s="45"/>
      <c r="AF13" s="45"/>
      <c r="AG13" s="46"/>
    </row>
    <row r="14" spans="1:46" s="47" customFormat="1" ht="48" customHeight="1">
      <c r="A14" s="37">
        <f t="shared" si="0"/>
        <v>4</v>
      </c>
      <c r="B14" s="34">
        <v>14</v>
      </c>
      <c r="C14" s="143" t="s">
        <v>57</v>
      </c>
      <c r="D14" s="56" t="s">
        <v>244</v>
      </c>
      <c r="E14" s="56" t="s">
        <v>245</v>
      </c>
      <c r="F14" s="34">
        <v>10166229</v>
      </c>
      <c r="G14" s="34" t="s">
        <v>35</v>
      </c>
      <c r="H14" s="74" t="s">
        <v>314</v>
      </c>
      <c r="I14" s="35" t="s">
        <v>315</v>
      </c>
      <c r="J14" s="68" t="s">
        <v>316</v>
      </c>
      <c r="K14" s="57" t="s">
        <v>317</v>
      </c>
      <c r="L14" s="69" t="s">
        <v>107</v>
      </c>
      <c r="M14" s="57" t="s">
        <v>51</v>
      </c>
      <c r="N14" s="69" t="s">
        <v>318</v>
      </c>
      <c r="O14" s="57" t="s">
        <v>319</v>
      </c>
      <c r="P14" s="40">
        <v>237</v>
      </c>
      <c r="Q14" s="41">
        <f t="shared" si="1"/>
        <v>69.706000000000003</v>
      </c>
      <c r="R14" s="42">
        <f t="shared" si="2"/>
        <v>3</v>
      </c>
      <c r="S14" s="40">
        <v>233.5</v>
      </c>
      <c r="T14" s="41">
        <f t="shared" si="3"/>
        <v>68.676000000000002</v>
      </c>
      <c r="U14" s="42">
        <f t="shared" si="4"/>
        <v>4</v>
      </c>
      <c r="V14" s="40">
        <v>238.5</v>
      </c>
      <c r="W14" s="41">
        <f t="shared" si="5"/>
        <v>70.147000000000006</v>
      </c>
      <c r="X14" s="42">
        <f t="shared" si="6"/>
        <v>4</v>
      </c>
      <c r="Y14" s="43"/>
      <c r="Z14" s="43"/>
      <c r="AA14" s="43"/>
      <c r="AB14" s="44">
        <f t="shared" si="7"/>
        <v>709</v>
      </c>
      <c r="AC14" s="41">
        <f t="shared" si="8"/>
        <v>69.510000000000005</v>
      </c>
      <c r="AD14" s="43">
        <v>40</v>
      </c>
      <c r="AE14" s="45"/>
      <c r="AF14" s="45"/>
      <c r="AG14" s="46"/>
    </row>
    <row r="15" spans="1:46" s="47" customFormat="1" ht="48" customHeight="1">
      <c r="A15" s="37">
        <f t="shared" si="0"/>
        <v>5</v>
      </c>
      <c r="B15" s="34">
        <v>4</v>
      </c>
      <c r="C15" s="38" t="s">
        <v>57</v>
      </c>
      <c r="D15" s="56" t="s">
        <v>252</v>
      </c>
      <c r="E15" s="74" t="s">
        <v>253</v>
      </c>
      <c r="F15" s="34">
        <v>10136244</v>
      </c>
      <c r="G15" s="34" t="s">
        <v>35</v>
      </c>
      <c r="H15" s="74" t="s">
        <v>254</v>
      </c>
      <c r="I15" s="35" t="s">
        <v>255</v>
      </c>
      <c r="J15" s="68" t="s">
        <v>256</v>
      </c>
      <c r="K15" s="57" t="s">
        <v>257</v>
      </c>
      <c r="L15" s="57" t="s">
        <v>258</v>
      </c>
      <c r="M15" s="57" t="s">
        <v>259</v>
      </c>
      <c r="N15" s="57" t="s">
        <v>260</v>
      </c>
      <c r="O15" s="57" t="s">
        <v>261</v>
      </c>
      <c r="P15" s="40">
        <v>231.5</v>
      </c>
      <c r="Q15" s="41">
        <f t="shared" si="1"/>
        <v>68.087999999999994</v>
      </c>
      <c r="R15" s="42">
        <f t="shared" si="2"/>
        <v>7</v>
      </c>
      <c r="S15" s="40">
        <v>233</v>
      </c>
      <c r="T15" s="41">
        <f t="shared" si="3"/>
        <v>68.528999999999996</v>
      </c>
      <c r="U15" s="42">
        <f t="shared" si="4"/>
        <v>5</v>
      </c>
      <c r="V15" s="40">
        <v>241.5</v>
      </c>
      <c r="W15" s="41">
        <f t="shared" si="5"/>
        <v>71.028999999999996</v>
      </c>
      <c r="X15" s="42">
        <f t="shared" si="6"/>
        <v>1</v>
      </c>
      <c r="Y15" s="43"/>
      <c r="Z15" s="43"/>
      <c r="AA15" s="43"/>
      <c r="AB15" s="44">
        <f t="shared" si="7"/>
        <v>706</v>
      </c>
      <c r="AC15" s="41">
        <f t="shared" si="8"/>
        <v>69.215000000000003</v>
      </c>
      <c r="AD15" s="43">
        <v>30</v>
      </c>
      <c r="AE15" s="45"/>
      <c r="AF15" s="45"/>
      <c r="AG15" s="46"/>
    </row>
    <row r="16" spans="1:46" s="47" customFormat="1" ht="48" customHeight="1">
      <c r="A16" s="37">
        <f t="shared" si="0"/>
        <v>6</v>
      </c>
      <c r="B16" s="34">
        <v>15</v>
      </c>
      <c r="C16" s="143" t="s">
        <v>57</v>
      </c>
      <c r="D16" s="56" t="s">
        <v>244</v>
      </c>
      <c r="E16" s="56" t="s">
        <v>245</v>
      </c>
      <c r="F16" s="34">
        <v>10166229</v>
      </c>
      <c r="G16" s="34" t="s">
        <v>35</v>
      </c>
      <c r="H16" s="74" t="s">
        <v>246</v>
      </c>
      <c r="I16" s="35" t="s">
        <v>247</v>
      </c>
      <c r="J16" s="68" t="s">
        <v>248</v>
      </c>
      <c r="K16" s="57" t="s">
        <v>249</v>
      </c>
      <c r="L16" s="57" t="s">
        <v>250</v>
      </c>
      <c r="M16" s="57" t="s">
        <v>97</v>
      </c>
      <c r="N16" s="57" t="s">
        <v>37</v>
      </c>
      <c r="O16" s="57" t="s">
        <v>251</v>
      </c>
      <c r="P16" s="40">
        <v>230</v>
      </c>
      <c r="Q16" s="41">
        <f t="shared" si="1"/>
        <v>67.647000000000006</v>
      </c>
      <c r="R16" s="42">
        <f t="shared" si="2"/>
        <v>8</v>
      </c>
      <c r="S16" s="40">
        <v>232.5</v>
      </c>
      <c r="T16" s="41">
        <f t="shared" si="3"/>
        <v>68.382000000000005</v>
      </c>
      <c r="U16" s="42">
        <f t="shared" si="4"/>
        <v>6</v>
      </c>
      <c r="V16" s="40">
        <v>238</v>
      </c>
      <c r="W16" s="41">
        <f t="shared" si="5"/>
        <v>70</v>
      </c>
      <c r="X16" s="42">
        <f t="shared" si="6"/>
        <v>5</v>
      </c>
      <c r="Y16" s="43"/>
      <c r="Z16" s="43"/>
      <c r="AA16" s="43"/>
      <c r="AB16" s="44">
        <f t="shared" si="7"/>
        <v>700.5</v>
      </c>
      <c r="AC16" s="41">
        <f t="shared" si="8"/>
        <v>68.676000000000002</v>
      </c>
      <c r="AD16" s="43"/>
      <c r="AE16" s="45"/>
      <c r="AF16" s="45"/>
      <c r="AG16" s="46"/>
    </row>
    <row r="17" spans="1:33" s="47" customFormat="1" ht="48" customHeight="1">
      <c r="A17" s="37">
        <f t="shared" si="0"/>
        <v>7</v>
      </c>
      <c r="B17" s="34">
        <v>32</v>
      </c>
      <c r="C17" s="38" t="s">
        <v>57</v>
      </c>
      <c r="D17" s="56" t="s">
        <v>133</v>
      </c>
      <c r="E17" s="74" t="s">
        <v>236</v>
      </c>
      <c r="F17" s="34">
        <v>10210254</v>
      </c>
      <c r="G17" s="34" t="s">
        <v>35</v>
      </c>
      <c r="H17" s="74" t="s">
        <v>237</v>
      </c>
      <c r="I17" s="35" t="s">
        <v>238</v>
      </c>
      <c r="J17" s="68" t="s">
        <v>239</v>
      </c>
      <c r="K17" s="57" t="s">
        <v>89</v>
      </c>
      <c r="L17" s="57" t="s">
        <v>62</v>
      </c>
      <c r="M17" s="57" t="s">
        <v>67</v>
      </c>
      <c r="N17" s="57" t="s">
        <v>68</v>
      </c>
      <c r="O17" s="57" t="s">
        <v>240</v>
      </c>
      <c r="P17" s="40">
        <v>234.5</v>
      </c>
      <c r="Q17" s="41">
        <f t="shared" si="1"/>
        <v>68.971000000000004</v>
      </c>
      <c r="R17" s="42">
        <f t="shared" si="2"/>
        <v>5</v>
      </c>
      <c r="S17" s="40">
        <v>229.5</v>
      </c>
      <c r="T17" s="41">
        <f t="shared" si="3"/>
        <v>67.5</v>
      </c>
      <c r="U17" s="42">
        <f t="shared" si="4"/>
        <v>8</v>
      </c>
      <c r="V17" s="40">
        <v>234</v>
      </c>
      <c r="W17" s="41">
        <f t="shared" si="5"/>
        <v>68.823999999999998</v>
      </c>
      <c r="X17" s="42">
        <f t="shared" si="6"/>
        <v>6</v>
      </c>
      <c r="Y17" s="43"/>
      <c r="Z17" s="43"/>
      <c r="AA17" s="43"/>
      <c r="AB17" s="44">
        <f t="shared" si="7"/>
        <v>698</v>
      </c>
      <c r="AC17" s="41">
        <f t="shared" si="8"/>
        <v>68.432000000000002</v>
      </c>
      <c r="AD17" s="43"/>
      <c r="AE17" s="45"/>
      <c r="AF17" s="45"/>
      <c r="AG17" s="46"/>
    </row>
    <row r="18" spans="1:33" s="47" customFormat="1" ht="48" customHeight="1">
      <c r="A18" s="37">
        <f t="shared" si="0"/>
        <v>8</v>
      </c>
      <c r="B18" s="34">
        <v>31</v>
      </c>
      <c r="C18" s="38" t="s">
        <v>57</v>
      </c>
      <c r="D18" s="56" t="s">
        <v>262</v>
      </c>
      <c r="E18" s="74" t="s">
        <v>263</v>
      </c>
      <c r="F18" s="34">
        <v>10141112</v>
      </c>
      <c r="G18" s="34" t="s">
        <v>35</v>
      </c>
      <c r="H18" s="74" t="s">
        <v>264</v>
      </c>
      <c r="I18" s="35" t="s">
        <v>265</v>
      </c>
      <c r="J18" s="68" t="s">
        <v>239</v>
      </c>
      <c r="K18" s="57" t="s">
        <v>249</v>
      </c>
      <c r="L18" s="57" t="s">
        <v>250</v>
      </c>
      <c r="M18" s="57" t="s">
        <v>69</v>
      </c>
      <c r="N18" s="57" t="s">
        <v>266</v>
      </c>
      <c r="O18" s="57" t="s">
        <v>267</v>
      </c>
      <c r="P18" s="40">
        <v>234</v>
      </c>
      <c r="Q18" s="41">
        <f t="shared" si="1"/>
        <v>68.823999999999998</v>
      </c>
      <c r="R18" s="42">
        <f t="shared" si="2"/>
        <v>6</v>
      </c>
      <c r="S18" s="40">
        <v>234</v>
      </c>
      <c r="T18" s="41">
        <f t="shared" si="3"/>
        <v>68.823999999999998</v>
      </c>
      <c r="U18" s="42">
        <f t="shared" si="4"/>
        <v>3</v>
      </c>
      <c r="V18" s="40">
        <v>228.5</v>
      </c>
      <c r="W18" s="41">
        <f t="shared" si="5"/>
        <v>67.206000000000003</v>
      </c>
      <c r="X18" s="42">
        <f t="shared" si="6"/>
        <v>9</v>
      </c>
      <c r="Y18" s="43"/>
      <c r="Z18" s="43"/>
      <c r="AA18" s="43"/>
      <c r="AB18" s="44">
        <f t="shared" si="7"/>
        <v>696.5</v>
      </c>
      <c r="AC18" s="41">
        <f t="shared" si="8"/>
        <v>68.284999999999997</v>
      </c>
      <c r="AD18" s="43"/>
      <c r="AE18" s="45"/>
      <c r="AF18" s="45"/>
      <c r="AG18" s="46"/>
    </row>
    <row r="19" spans="1:33" s="47" customFormat="1" ht="48" customHeight="1">
      <c r="A19" s="37">
        <f t="shared" si="0"/>
        <v>9</v>
      </c>
      <c r="B19" s="34">
        <v>9</v>
      </c>
      <c r="C19" s="106" t="s">
        <v>57</v>
      </c>
      <c r="D19" s="56" t="s">
        <v>268</v>
      </c>
      <c r="E19" s="56" t="s">
        <v>269</v>
      </c>
      <c r="F19" s="34">
        <v>10240318</v>
      </c>
      <c r="G19" s="34" t="s">
        <v>35</v>
      </c>
      <c r="H19" s="74" t="s">
        <v>270</v>
      </c>
      <c r="I19" s="35" t="s">
        <v>271</v>
      </c>
      <c r="J19" s="68" t="s">
        <v>272</v>
      </c>
      <c r="K19" s="57" t="s">
        <v>59</v>
      </c>
      <c r="L19" s="57" t="s">
        <v>191</v>
      </c>
      <c r="M19" s="57" t="s">
        <v>64</v>
      </c>
      <c r="N19" s="57" t="s">
        <v>37</v>
      </c>
      <c r="O19" s="57" t="s">
        <v>273</v>
      </c>
      <c r="P19" s="40">
        <v>227.5</v>
      </c>
      <c r="Q19" s="41">
        <f t="shared" si="1"/>
        <v>66.912000000000006</v>
      </c>
      <c r="R19" s="42">
        <f t="shared" si="2"/>
        <v>9</v>
      </c>
      <c r="S19" s="40">
        <v>222</v>
      </c>
      <c r="T19" s="41">
        <f t="shared" si="3"/>
        <v>65.293999999999997</v>
      </c>
      <c r="U19" s="42">
        <f t="shared" si="4"/>
        <v>9</v>
      </c>
      <c r="V19" s="40">
        <v>227</v>
      </c>
      <c r="W19" s="41">
        <f t="shared" si="5"/>
        <v>66.765000000000001</v>
      </c>
      <c r="X19" s="42">
        <f t="shared" si="6"/>
        <v>10</v>
      </c>
      <c r="Y19" s="43"/>
      <c r="Z19" s="43"/>
      <c r="AA19" s="43"/>
      <c r="AB19" s="44">
        <f t="shared" si="7"/>
        <v>676.5</v>
      </c>
      <c r="AC19" s="41">
        <f t="shared" si="8"/>
        <v>66.323999999999998</v>
      </c>
      <c r="AD19" s="43"/>
      <c r="AE19" s="45"/>
      <c r="AF19" s="45"/>
      <c r="AG19" s="46"/>
    </row>
    <row r="20" spans="1:33" s="47" customFormat="1" ht="48" customHeight="1">
      <c r="A20" s="37">
        <f t="shared" si="0"/>
        <v>10</v>
      </c>
      <c r="B20" s="34">
        <v>40</v>
      </c>
      <c r="C20" s="49" t="s">
        <v>57</v>
      </c>
      <c r="D20" s="82" t="s">
        <v>292</v>
      </c>
      <c r="E20" s="82" t="s">
        <v>293</v>
      </c>
      <c r="F20" s="34">
        <v>10232190</v>
      </c>
      <c r="G20" s="34" t="s">
        <v>35</v>
      </c>
      <c r="H20" s="83" t="s">
        <v>294</v>
      </c>
      <c r="I20" s="35" t="s">
        <v>295</v>
      </c>
      <c r="J20" s="68" t="s">
        <v>296</v>
      </c>
      <c r="K20" s="57" t="s">
        <v>297</v>
      </c>
      <c r="L20" s="69" t="s">
        <v>62</v>
      </c>
      <c r="M20" s="69" t="s">
        <v>298</v>
      </c>
      <c r="N20" s="69" t="s">
        <v>299</v>
      </c>
      <c r="O20" s="70" t="s">
        <v>300</v>
      </c>
      <c r="P20" s="40">
        <v>216.5</v>
      </c>
      <c r="Q20" s="41">
        <f t="shared" si="1"/>
        <v>63.676000000000002</v>
      </c>
      <c r="R20" s="42">
        <f t="shared" si="2"/>
        <v>11</v>
      </c>
      <c r="S20" s="40">
        <v>214</v>
      </c>
      <c r="T20" s="41">
        <f t="shared" si="3"/>
        <v>62.941000000000003</v>
      </c>
      <c r="U20" s="42">
        <f t="shared" si="4"/>
        <v>12</v>
      </c>
      <c r="V20" s="40">
        <v>229</v>
      </c>
      <c r="W20" s="41">
        <f t="shared" si="5"/>
        <v>67.352999999999994</v>
      </c>
      <c r="X20" s="42">
        <f t="shared" si="6"/>
        <v>8</v>
      </c>
      <c r="Y20" s="43"/>
      <c r="Z20" s="43"/>
      <c r="AA20" s="43"/>
      <c r="AB20" s="44">
        <f t="shared" si="7"/>
        <v>659.5</v>
      </c>
      <c r="AC20" s="41">
        <f t="shared" si="8"/>
        <v>64.656999999999996</v>
      </c>
      <c r="AD20" s="43"/>
      <c r="AE20" s="45"/>
      <c r="AF20" s="45"/>
      <c r="AG20" s="46"/>
    </row>
    <row r="21" spans="1:33" s="47" customFormat="1" ht="48" customHeight="1">
      <c r="A21" s="37">
        <f t="shared" si="0"/>
        <v>11</v>
      </c>
      <c r="B21" s="34">
        <v>53</v>
      </c>
      <c r="C21" s="49" t="s">
        <v>57</v>
      </c>
      <c r="D21" s="80" t="s">
        <v>306</v>
      </c>
      <c r="E21" s="80" t="s">
        <v>307</v>
      </c>
      <c r="F21" s="34">
        <v>10196955</v>
      </c>
      <c r="G21" s="34" t="s">
        <v>35</v>
      </c>
      <c r="H21" s="80" t="s">
        <v>308</v>
      </c>
      <c r="I21" s="35" t="s">
        <v>309</v>
      </c>
      <c r="J21" s="68" t="s">
        <v>46</v>
      </c>
      <c r="K21" s="57"/>
      <c r="L21" s="57" t="s">
        <v>310</v>
      </c>
      <c r="M21" s="57" t="s">
        <v>311</v>
      </c>
      <c r="N21" s="57" t="s">
        <v>312</v>
      </c>
      <c r="O21" s="57" t="s">
        <v>313</v>
      </c>
      <c r="P21" s="40">
        <v>220</v>
      </c>
      <c r="Q21" s="41">
        <f t="shared" si="1"/>
        <v>64.706000000000003</v>
      </c>
      <c r="R21" s="42">
        <f t="shared" si="2"/>
        <v>10</v>
      </c>
      <c r="S21" s="40">
        <v>218</v>
      </c>
      <c r="T21" s="41">
        <f t="shared" si="3"/>
        <v>64.117999999999995</v>
      </c>
      <c r="U21" s="42">
        <f t="shared" si="4"/>
        <v>10</v>
      </c>
      <c r="V21" s="40">
        <v>221</v>
      </c>
      <c r="W21" s="41">
        <f t="shared" si="5"/>
        <v>65</v>
      </c>
      <c r="X21" s="42">
        <f t="shared" si="6"/>
        <v>11</v>
      </c>
      <c r="Y21" s="43"/>
      <c r="Z21" s="43"/>
      <c r="AA21" s="43"/>
      <c r="AB21" s="44">
        <f t="shared" si="7"/>
        <v>659</v>
      </c>
      <c r="AC21" s="41">
        <f t="shared" si="8"/>
        <v>64.608000000000004</v>
      </c>
      <c r="AD21" s="43"/>
      <c r="AE21" s="45"/>
      <c r="AF21" s="45"/>
      <c r="AG21" s="46"/>
    </row>
    <row r="22" spans="1:33" s="47" customFormat="1" ht="48" customHeight="1">
      <c r="A22" s="37">
        <f t="shared" si="0"/>
        <v>12</v>
      </c>
      <c r="B22" s="34">
        <v>38</v>
      </c>
      <c r="C22" s="38" t="s">
        <v>57</v>
      </c>
      <c r="D22" s="56" t="s">
        <v>274</v>
      </c>
      <c r="E22" s="74" t="s">
        <v>275</v>
      </c>
      <c r="F22" s="34">
        <v>10241641</v>
      </c>
      <c r="G22" s="34" t="s">
        <v>35</v>
      </c>
      <c r="H22" s="74" t="s">
        <v>276</v>
      </c>
      <c r="I22" s="35" t="s">
        <v>277</v>
      </c>
      <c r="J22" s="68" t="s">
        <v>278</v>
      </c>
      <c r="K22" s="57" t="s">
        <v>47</v>
      </c>
      <c r="L22" s="69" t="s">
        <v>45</v>
      </c>
      <c r="M22" s="57" t="s">
        <v>97</v>
      </c>
      <c r="N22" s="57" t="s">
        <v>124</v>
      </c>
      <c r="O22" s="35" t="s">
        <v>279</v>
      </c>
      <c r="P22" s="40">
        <v>215</v>
      </c>
      <c r="Q22" s="41">
        <f t="shared" si="1"/>
        <v>63.234999999999999</v>
      </c>
      <c r="R22" s="42">
        <f t="shared" si="2"/>
        <v>12</v>
      </c>
      <c r="S22" s="40">
        <v>214.5</v>
      </c>
      <c r="T22" s="41">
        <f t="shared" si="3"/>
        <v>63.088000000000001</v>
      </c>
      <c r="U22" s="42">
        <f t="shared" si="4"/>
        <v>11</v>
      </c>
      <c r="V22" s="40">
        <v>208</v>
      </c>
      <c r="W22" s="41">
        <f t="shared" si="5"/>
        <v>61.176000000000002</v>
      </c>
      <c r="X22" s="42">
        <f t="shared" si="6"/>
        <v>12</v>
      </c>
      <c r="Y22" s="43"/>
      <c r="Z22" s="43"/>
      <c r="AA22" s="43"/>
      <c r="AB22" s="44">
        <f t="shared" si="7"/>
        <v>637.5</v>
      </c>
      <c r="AC22" s="41">
        <f t="shared" si="8"/>
        <v>62.5</v>
      </c>
      <c r="AD22" s="43"/>
      <c r="AE22" s="45"/>
      <c r="AF22" s="45"/>
      <c r="AG22" s="46"/>
    </row>
    <row r="23" spans="1:33" s="47" customFormat="1" ht="48" customHeight="1">
      <c r="A23" s="37"/>
      <c r="B23" s="34">
        <v>7</v>
      </c>
      <c r="C23" s="106" t="s">
        <v>57</v>
      </c>
      <c r="D23" s="56" t="s">
        <v>231</v>
      </c>
      <c r="E23" s="56" t="s">
        <v>232</v>
      </c>
      <c r="F23" s="34">
        <v>10196516</v>
      </c>
      <c r="G23" s="34" t="s">
        <v>35</v>
      </c>
      <c r="H23" s="74" t="s">
        <v>233</v>
      </c>
      <c r="I23" s="35" t="s">
        <v>98</v>
      </c>
      <c r="J23" s="68" t="s">
        <v>66</v>
      </c>
      <c r="K23" s="57" t="s">
        <v>61</v>
      </c>
      <c r="L23" s="57" t="s">
        <v>36</v>
      </c>
      <c r="M23" s="57" t="s">
        <v>79</v>
      </c>
      <c r="N23" s="57" t="s">
        <v>234</v>
      </c>
      <c r="O23" s="57" t="s">
        <v>235</v>
      </c>
      <c r="P23" s="40"/>
      <c r="Q23" s="41"/>
      <c r="R23" s="42"/>
      <c r="S23" s="40"/>
      <c r="T23" s="41"/>
      <c r="U23" s="42"/>
      <c r="V23" s="40"/>
      <c r="W23" s="41"/>
      <c r="X23" s="42"/>
      <c r="Y23" s="43"/>
      <c r="Z23" s="43"/>
      <c r="AA23" s="43"/>
      <c r="AB23" s="44"/>
      <c r="AC23" s="41"/>
      <c r="AD23" s="43" t="s">
        <v>415</v>
      </c>
      <c r="AE23" s="45"/>
      <c r="AF23" s="45"/>
      <c r="AG23" s="46"/>
    </row>
    <row r="24" spans="1:33" s="47" customFormat="1" ht="48" customHeight="1">
      <c r="A24" s="37"/>
      <c r="B24" s="34">
        <v>8</v>
      </c>
      <c r="C24" s="106" t="s">
        <v>57</v>
      </c>
      <c r="D24" s="56" t="s">
        <v>185</v>
      </c>
      <c r="E24" s="56" t="s">
        <v>288</v>
      </c>
      <c r="F24" s="34">
        <v>10241433</v>
      </c>
      <c r="G24" s="34" t="s">
        <v>35</v>
      </c>
      <c r="H24" s="74" t="s">
        <v>289</v>
      </c>
      <c r="I24" s="35" t="s">
        <v>290</v>
      </c>
      <c r="J24" s="68" t="s">
        <v>291</v>
      </c>
      <c r="K24" s="57" t="s">
        <v>61</v>
      </c>
      <c r="L24" s="57" t="s">
        <v>36</v>
      </c>
      <c r="M24" s="57" t="s">
        <v>145</v>
      </c>
      <c r="N24" s="57" t="s">
        <v>50</v>
      </c>
      <c r="O24" s="57" t="s">
        <v>279</v>
      </c>
      <c r="P24" s="40"/>
      <c r="Q24" s="41"/>
      <c r="R24" s="42"/>
      <c r="S24" s="40"/>
      <c r="T24" s="41"/>
      <c r="U24" s="42"/>
      <c r="V24" s="40"/>
      <c r="W24" s="41"/>
      <c r="X24" s="42"/>
      <c r="Y24" s="43"/>
      <c r="Z24" s="43"/>
      <c r="AA24" s="43"/>
      <c r="AB24" s="44"/>
      <c r="AC24" s="41"/>
      <c r="AD24" s="43" t="s">
        <v>416</v>
      </c>
      <c r="AE24" s="45"/>
      <c r="AF24" s="45"/>
      <c r="AG24" s="46"/>
    </row>
    <row r="25" spans="1:33" s="52" customFormat="1" ht="38.25" customHeight="1">
      <c r="A25" s="169"/>
      <c r="B25" s="169"/>
      <c r="C25" s="169"/>
      <c r="D25" s="169"/>
      <c r="E25" s="169"/>
      <c r="F25" s="50"/>
      <c r="G25" s="51"/>
      <c r="I25" s="170" t="s">
        <v>53</v>
      </c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AE25" s="53"/>
      <c r="AF25" s="53"/>
    </row>
    <row r="26" spans="1:33" ht="20.25" customHeight="1">
      <c r="A26" s="54" t="s">
        <v>54</v>
      </c>
      <c r="B26" s="54"/>
      <c r="C26" s="54"/>
      <c r="D26" s="54"/>
      <c r="E26" s="54"/>
      <c r="F26" s="55"/>
      <c r="G26" s="55"/>
      <c r="H26" s="54"/>
      <c r="I26" s="55"/>
      <c r="J26" s="178" t="s">
        <v>75</v>
      </c>
      <c r="K26" s="178"/>
      <c r="L26" s="178"/>
      <c r="M26" s="178"/>
      <c r="N26" s="178"/>
      <c r="O26" s="178"/>
      <c r="P26" s="178"/>
      <c r="Q26" s="178"/>
      <c r="R26" s="178"/>
      <c r="S26" s="178"/>
    </row>
    <row r="27" spans="1:33" ht="20.25">
      <c r="A27" s="54"/>
      <c r="B27" s="54"/>
      <c r="C27" s="54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</row>
  </sheetData>
  <mergeCells count="29">
    <mergeCell ref="AB9:AB10"/>
    <mergeCell ref="AC9:AC10"/>
    <mergeCell ref="AD9:AD10"/>
    <mergeCell ref="A25:E25"/>
    <mergeCell ref="I25:S25"/>
    <mergeCell ref="O9:O10"/>
    <mergeCell ref="P9:R9"/>
    <mergeCell ref="S9:U9"/>
    <mergeCell ref="L9:L10"/>
    <mergeCell ref="M9:M10"/>
    <mergeCell ref="N9:N10"/>
    <mergeCell ref="J26:S26"/>
    <mergeCell ref="AA9:AA10"/>
    <mergeCell ref="A1:AD1"/>
    <mergeCell ref="A2:AD2"/>
    <mergeCell ref="A3:AD3"/>
    <mergeCell ref="A9:A10"/>
    <mergeCell ref="B9:B10"/>
    <mergeCell ref="C9:C10"/>
    <mergeCell ref="D9:E10"/>
    <mergeCell ref="F9:F10"/>
    <mergeCell ref="G9:G10"/>
    <mergeCell ref="H9:H10"/>
    <mergeCell ref="V9:X9"/>
    <mergeCell ref="Y9:Y10"/>
    <mergeCell ref="Z9:Z10"/>
    <mergeCell ref="I9:I10"/>
    <mergeCell ref="J9:J10"/>
    <mergeCell ref="K9:K10"/>
  </mergeCells>
  <printOptions horizontalCentered="1"/>
  <pageMargins left="0" right="0" top="0.78740157480314965" bottom="0.78740157480314965" header="0" footer="0"/>
  <pageSetup paperSize="9" scale="63" orientation="landscape" r:id="rId1"/>
  <headerFooter>
    <oddHeader>&amp;L&amp;G&amp;C&amp;G&amp;R&amp;G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AG32"/>
  <sheetViews>
    <sheetView view="pageBreakPreview" topLeftCell="A13" zoomScale="65" zoomScaleNormal="40" zoomScaleSheetLayoutView="65" workbookViewId="0">
      <selection activeCell="N23" sqref="N23"/>
    </sheetView>
  </sheetViews>
  <sheetFormatPr defaultRowHeight="12.75"/>
  <cols>
    <col min="1" max="1" width="6.42578125" style="96" customWidth="1"/>
    <col min="2" max="2" width="4.140625" style="96" customWidth="1"/>
    <col min="3" max="3" width="7" style="96" hidden="1" customWidth="1"/>
    <col min="4" max="4" width="12.5703125" style="96" customWidth="1"/>
    <col min="5" max="5" width="26.5703125" style="96" customWidth="1"/>
    <col min="6" max="6" width="25.7109375" style="96" hidden="1" customWidth="1"/>
    <col min="7" max="7" width="6.28515625" style="96" customWidth="1"/>
    <col min="8" max="8" width="19.28515625" style="96" customWidth="1"/>
    <col min="9" max="9" width="26.140625" style="96" hidden="1" customWidth="1"/>
    <col min="10" max="10" width="19.28515625" style="96" customWidth="1"/>
    <col min="11" max="11" width="10.5703125" style="96" customWidth="1"/>
    <col min="12" max="12" width="10.42578125" style="96" customWidth="1"/>
    <col min="13" max="13" width="9.140625" style="96" customWidth="1"/>
    <col min="14" max="14" width="8.7109375" style="96" customWidth="1"/>
    <col min="15" max="15" width="14.140625" style="96" customWidth="1"/>
    <col min="16" max="17" width="7.85546875" style="96" customWidth="1"/>
    <col min="18" max="18" width="9.140625" style="96" customWidth="1"/>
    <col min="19" max="19" width="4.140625" style="96" customWidth="1"/>
    <col min="20" max="21" width="7.85546875" style="96" customWidth="1"/>
    <col min="22" max="22" width="9.140625" style="96" customWidth="1"/>
    <col min="23" max="23" width="4.140625" style="96" customWidth="1"/>
    <col min="24" max="25" width="7.85546875" style="96" customWidth="1"/>
    <col min="26" max="26" width="9.42578125" style="96" customWidth="1"/>
    <col min="27" max="27" width="4.7109375" style="96" customWidth="1"/>
    <col min="28" max="29" width="8.140625" style="96" customWidth="1"/>
    <col min="30" max="30" width="10.7109375" style="96" customWidth="1"/>
    <col min="31" max="31" width="10" style="96" customWidth="1"/>
    <col min="32" max="16384" width="9.140625" style="92"/>
  </cols>
  <sheetData>
    <row r="1" spans="1:33" ht="50.25" customHeight="1">
      <c r="A1" s="186" t="s">
        <v>55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spans="1:33" s="5" customFormat="1" ht="18.7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4"/>
      <c r="AF2" s="4"/>
    </row>
    <row r="3" spans="1:33" ht="30" customHeight="1">
      <c r="A3" s="187" t="s">
        <v>601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</row>
    <row r="4" spans="1:33" ht="26.25" customHeight="1">
      <c r="A4" s="93"/>
      <c r="B4" s="93"/>
      <c r="C4" s="93"/>
      <c r="D4" s="93"/>
      <c r="E4" s="8" t="s">
        <v>3</v>
      </c>
      <c r="F4" s="94"/>
      <c r="G4" s="154" t="s">
        <v>430</v>
      </c>
      <c r="H4" s="17" t="s">
        <v>75</v>
      </c>
      <c r="I4" s="59" t="s">
        <v>431</v>
      </c>
      <c r="J4" s="17"/>
      <c r="K4" s="17"/>
      <c r="L4" s="17"/>
      <c r="M4" s="16"/>
      <c r="N4" s="188"/>
      <c r="O4" s="188"/>
      <c r="P4" s="188"/>
      <c r="Q4" s="188"/>
      <c r="R4" s="188"/>
      <c r="S4" s="54"/>
      <c r="T4" s="54"/>
      <c r="U4" s="95"/>
      <c r="V4" s="95"/>
      <c r="W4" s="93"/>
      <c r="X4" s="93"/>
      <c r="Y4" s="93"/>
      <c r="Z4" s="93"/>
      <c r="AA4" s="93"/>
      <c r="AB4" s="93"/>
      <c r="AC4" s="93"/>
      <c r="AD4" s="93"/>
      <c r="AE4" s="93"/>
    </row>
    <row r="5" spans="1:33" ht="26.25" customHeight="1">
      <c r="A5" s="93"/>
      <c r="B5" s="93"/>
      <c r="C5" s="93"/>
      <c r="D5" s="93"/>
      <c r="E5" s="93"/>
      <c r="F5" s="93"/>
      <c r="G5" s="9" t="s">
        <v>432</v>
      </c>
      <c r="H5" s="63" t="s">
        <v>6</v>
      </c>
      <c r="I5" s="90" t="s">
        <v>433</v>
      </c>
      <c r="J5" s="22"/>
      <c r="K5" s="22"/>
      <c r="L5" s="22"/>
      <c r="M5" s="16"/>
      <c r="N5" s="188"/>
      <c r="O5" s="188"/>
      <c r="P5" s="188"/>
      <c r="Q5" s="188"/>
      <c r="R5" s="188"/>
      <c r="S5" s="188"/>
      <c r="T5" s="188"/>
      <c r="U5" s="95"/>
      <c r="V5" s="95"/>
      <c r="W5" s="93"/>
      <c r="Y5" s="93"/>
      <c r="Z5" s="93"/>
      <c r="AA5" s="93"/>
      <c r="AB5" s="93"/>
      <c r="AC5" s="93"/>
      <c r="AD5" s="93"/>
      <c r="AE5" s="93"/>
    </row>
    <row r="6" spans="1:33" ht="26.25" customHeight="1">
      <c r="A6" s="93"/>
      <c r="B6" s="93"/>
      <c r="C6" s="93"/>
      <c r="D6" s="93"/>
      <c r="E6" s="93"/>
      <c r="F6" s="93"/>
      <c r="G6" s="154" t="s">
        <v>434</v>
      </c>
      <c r="H6" s="58" t="s">
        <v>224</v>
      </c>
      <c r="I6" s="155" t="s">
        <v>435</v>
      </c>
      <c r="J6" s="22"/>
      <c r="K6" s="22"/>
      <c r="L6" s="22"/>
      <c r="M6" s="16"/>
      <c r="N6" s="19"/>
      <c r="O6" s="19"/>
      <c r="P6" s="19"/>
      <c r="Q6" s="19"/>
      <c r="R6" s="19"/>
      <c r="S6" s="19"/>
      <c r="T6" s="19"/>
      <c r="U6" s="97"/>
      <c r="V6" s="97"/>
      <c r="W6" s="93"/>
      <c r="X6" s="93"/>
      <c r="Y6" s="93"/>
      <c r="Z6" s="93"/>
      <c r="AA6" s="93"/>
      <c r="AB6" s="93"/>
      <c r="AC6" s="93"/>
      <c r="AD6" s="93"/>
      <c r="AE6" s="93"/>
    </row>
    <row r="7" spans="1:33" s="100" customFormat="1" ht="24" thickBot="1">
      <c r="A7" s="189" t="s">
        <v>9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98"/>
      <c r="M7" s="98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D7" s="101"/>
      <c r="AE7" s="102" t="s">
        <v>602</v>
      </c>
    </row>
    <row r="8" spans="1:33" ht="39.75" customHeight="1">
      <c r="A8" s="190" t="s">
        <v>10</v>
      </c>
      <c r="B8" s="192" t="s">
        <v>11</v>
      </c>
      <c r="C8" s="184"/>
      <c r="D8" s="194" t="s">
        <v>12</v>
      </c>
      <c r="E8" s="195"/>
      <c r="F8" s="184" t="s">
        <v>13</v>
      </c>
      <c r="G8" s="184" t="s">
        <v>14</v>
      </c>
      <c r="H8" s="209" t="s">
        <v>15</v>
      </c>
      <c r="I8" s="184" t="s">
        <v>16</v>
      </c>
      <c r="J8" s="184" t="s">
        <v>17</v>
      </c>
      <c r="K8" s="184" t="s">
        <v>18</v>
      </c>
      <c r="L8" s="184" t="s">
        <v>19</v>
      </c>
      <c r="M8" s="184" t="s">
        <v>20</v>
      </c>
      <c r="N8" s="184" t="s">
        <v>21</v>
      </c>
      <c r="O8" s="203" t="s">
        <v>22</v>
      </c>
      <c r="P8" s="205" t="s">
        <v>437</v>
      </c>
      <c r="Q8" s="206"/>
      <c r="R8" s="206"/>
      <c r="S8" s="207"/>
      <c r="T8" s="205" t="s">
        <v>77</v>
      </c>
      <c r="U8" s="206"/>
      <c r="V8" s="206"/>
      <c r="W8" s="207"/>
      <c r="X8" s="205" t="s">
        <v>438</v>
      </c>
      <c r="Y8" s="206"/>
      <c r="Z8" s="206"/>
      <c r="AA8" s="207"/>
      <c r="AB8" s="198" t="s">
        <v>439</v>
      </c>
      <c r="AC8" s="208"/>
      <c r="AD8" s="198" t="s">
        <v>440</v>
      </c>
      <c r="AE8" s="200" t="s">
        <v>31</v>
      </c>
    </row>
    <row r="9" spans="1:33" ht="60.75" customHeight="1" thickBot="1">
      <c r="A9" s="191"/>
      <c r="B9" s="193"/>
      <c r="C9" s="185"/>
      <c r="D9" s="196"/>
      <c r="E9" s="197"/>
      <c r="F9" s="185"/>
      <c r="G9" s="185"/>
      <c r="H9" s="210"/>
      <c r="I9" s="185"/>
      <c r="J9" s="185"/>
      <c r="K9" s="185"/>
      <c r="L9" s="185"/>
      <c r="M9" s="185"/>
      <c r="N9" s="185"/>
      <c r="O9" s="204"/>
      <c r="P9" s="103" t="s">
        <v>441</v>
      </c>
      <c r="Q9" s="103" t="s">
        <v>442</v>
      </c>
      <c r="R9" s="104" t="s">
        <v>33</v>
      </c>
      <c r="S9" s="105" t="s">
        <v>10</v>
      </c>
      <c r="T9" s="103" t="s">
        <v>441</v>
      </c>
      <c r="U9" s="103" t="s">
        <v>442</v>
      </c>
      <c r="V9" s="104" t="s">
        <v>33</v>
      </c>
      <c r="W9" s="105" t="s">
        <v>10</v>
      </c>
      <c r="X9" s="103" t="s">
        <v>441</v>
      </c>
      <c r="Y9" s="103" t="s">
        <v>442</v>
      </c>
      <c r="Z9" s="104" t="s">
        <v>33</v>
      </c>
      <c r="AA9" s="105" t="s">
        <v>10</v>
      </c>
      <c r="AB9" s="103" t="s">
        <v>441</v>
      </c>
      <c r="AC9" s="103" t="s">
        <v>442</v>
      </c>
      <c r="AD9" s="199"/>
      <c r="AE9" s="201"/>
    </row>
    <row r="10" spans="1:33" ht="54" customHeight="1">
      <c r="A10" s="37">
        <f t="shared" ref="A10:A20" si="0">RANK(AD10,AD$10:AD$20,0)</f>
        <v>1</v>
      </c>
      <c r="B10" s="153">
        <v>45</v>
      </c>
      <c r="C10" s="49" t="s">
        <v>57</v>
      </c>
      <c r="D10" s="56" t="s">
        <v>280</v>
      </c>
      <c r="E10" s="80" t="s">
        <v>417</v>
      </c>
      <c r="F10" s="153">
        <v>10141116</v>
      </c>
      <c r="G10" s="153" t="s">
        <v>35</v>
      </c>
      <c r="H10" s="74" t="s">
        <v>281</v>
      </c>
      <c r="I10" s="152" t="s">
        <v>282</v>
      </c>
      <c r="J10" s="68" t="s">
        <v>283</v>
      </c>
      <c r="K10" s="57" t="s">
        <v>317</v>
      </c>
      <c r="L10" s="70" t="s">
        <v>284</v>
      </c>
      <c r="M10" s="69" t="s">
        <v>285</v>
      </c>
      <c r="N10" s="69" t="s">
        <v>286</v>
      </c>
      <c r="O10" s="70" t="s">
        <v>287</v>
      </c>
      <c r="P10" s="107">
        <v>75.5</v>
      </c>
      <c r="Q10" s="107">
        <v>78</v>
      </c>
      <c r="R10" s="108">
        <f t="shared" ref="R10:R20" si="1">(P10+Q10)/2</f>
        <v>76.75</v>
      </c>
      <c r="S10" s="109">
        <f t="shared" ref="S10:S20" si="2">RANK(R10,R$10:R$20,0)</f>
        <v>1</v>
      </c>
      <c r="T10" s="107">
        <v>74.25</v>
      </c>
      <c r="U10" s="107">
        <v>79.400000000000006</v>
      </c>
      <c r="V10" s="108">
        <f t="shared" ref="V10:V20" si="3">(T10+U10)/2</f>
        <v>76.825000000000003</v>
      </c>
      <c r="W10" s="109">
        <f t="shared" ref="W10:W20" si="4">RANK(V10,V$10:V$20,0)</f>
        <v>1</v>
      </c>
      <c r="X10" s="107">
        <v>73</v>
      </c>
      <c r="Y10" s="107">
        <v>80</v>
      </c>
      <c r="Z10" s="108">
        <f t="shared" ref="Z10:Z20" si="5">(X10+Y10)/2</f>
        <v>76.5</v>
      </c>
      <c r="AA10" s="109">
        <f t="shared" ref="AA10:AA20" si="6">RANK(Z10,Z$10:Z$20,0)</f>
        <v>1</v>
      </c>
      <c r="AB10" s="107">
        <f t="shared" ref="AB10:AC20" si="7">(T10+X10+P10)/3</f>
        <v>74.25</v>
      </c>
      <c r="AC10" s="107">
        <f t="shared" si="7"/>
        <v>79.13333333333334</v>
      </c>
      <c r="AD10" s="110">
        <f t="shared" ref="AD10:AD20" si="8">(AB10+AC10)/2</f>
        <v>76.691666666666663</v>
      </c>
      <c r="AE10" s="43">
        <v>150</v>
      </c>
      <c r="AF10" s="111"/>
      <c r="AG10" s="112"/>
    </row>
    <row r="11" spans="1:33" ht="54" customHeight="1">
      <c r="A11" s="37">
        <f t="shared" si="0"/>
        <v>2</v>
      </c>
      <c r="B11" s="153">
        <v>31</v>
      </c>
      <c r="C11" s="38" t="s">
        <v>57</v>
      </c>
      <c r="D11" s="56" t="s">
        <v>262</v>
      </c>
      <c r="E11" s="74" t="s">
        <v>263</v>
      </c>
      <c r="F11" s="153">
        <v>10141112</v>
      </c>
      <c r="G11" s="153" t="s">
        <v>35</v>
      </c>
      <c r="H11" s="74" t="s">
        <v>264</v>
      </c>
      <c r="I11" s="152" t="s">
        <v>265</v>
      </c>
      <c r="J11" s="68" t="s">
        <v>239</v>
      </c>
      <c r="K11" s="57" t="s">
        <v>249</v>
      </c>
      <c r="L11" s="57" t="s">
        <v>250</v>
      </c>
      <c r="M11" s="57" t="s">
        <v>69</v>
      </c>
      <c r="N11" s="57" t="s">
        <v>266</v>
      </c>
      <c r="O11" s="57" t="s">
        <v>267</v>
      </c>
      <c r="P11" s="107">
        <v>71.75</v>
      </c>
      <c r="Q11" s="107">
        <v>77</v>
      </c>
      <c r="R11" s="113">
        <f t="shared" si="1"/>
        <v>74.375</v>
      </c>
      <c r="S11" s="114">
        <f t="shared" si="2"/>
        <v>2</v>
      </c>
      <c r="T11" s="107">
        <v>72</v>
      </c>
      <c r="U11" s="107">
        <v>79.599999999999994</v>
      </c>
      <c r="V11" s="113">
        <f t="shared" si="3"/>
        <v>75.8</v>
      </c>
      <c r="W11" s="114">
        <f t="shared" si="4"/>
        <v>2</v>
      </c>
      <c r="X11" s="107">
        <v>72.75</v>
      </c>
      <c r="Y11" s="107">
        <v>76</v>
      </c>
      <c r="Z11" s="113">
        <f t="shared" si="5"/>
        <v>74.375</v>
      </c>
      <c r="AA11" s="114">
        <f t="shared" si="6"/>
        <v>2</v>
      </c>
      <c r="AB11" s="107">
        <f t="shared" si="7"/>
        <v>72.166666666666671</v>
      </c>
      <c r="AC11" s="107">
        <f t="shared" si="7"/>
        <v>77.533333333333331</v>
      </c>
      <c r="AD11" s="110">
        <f t="shared" si="8"/>
        <v>74.849999999999994</v>
      </c>
      <c r="AE11" s="43">
        <v>100</v>
      </c>
      <c r="AF11" s="111"/>
      <c r="AG11" s="112"/>
    </row>
    <row r="12" spans="1:33" ht="54" customHeight="1">
      <c r="A12" s="37">
        <f t="shared" si="0"/>
        <v>3</v>
      </c>
      <c r="B12" s="153">
        <v>39</v>
      </c>
      <c r="C12" s="106" t="s">
        <v>57</v>
      </c>
      <c r="D12" s="56" t="s">
        <v>109</v>
      </c>
      <c r="E12" s="56" t="s">
        <v>225</v>
      </c>
      <c r="F12" s="153">
        <v>10195136</v>
      </c>
      <c r="G12" s="153" t="s">
        <v>35</v>
      </c>
      <c r="H12" s="74" t="s">
        <v>226</v>
      </c>
      <c r="I12" s="152" t="s">
        <v>227</v>
      </c>
      <c r="J12" s="68" t="s">
        <v>228</v>
      </c>
      <c r="K12" s="57" t="s">
        <v>229</v>
      </c>
      <c r="L12" s="57" t="s">
        <v>62</v>
      </c>
      <c r="M12" s="57" t="s">
        <v>88</v>
      </c>
      <c r="N12" s="57" t="s">
        <v>37</v>
      </c>
      <c r="O12" s="57" t="s">
        <v>230</v>
      </c>
      <c r="P12" s="107">
        <v>69.75</v>
      </c>
      <c r="Q12" s="107">
        <v>75</v>
      </c>
      <c r="R12" s="113">
        <f t="shared" si="1"/>
        <v>72.375</v>
      </c>
      <c r="S12" s="114">
        <f t="shared" si="2"/>
        <v>3</v>
      </c>
      <c r="T12" s="107">
        <v>70.25</v>
      </c>
      <c r="U12" s="107">
        <v>77.2</v>
      </c>
      <c r="V12" s="113">
        <f t="shared" si="3"/>
        <v>73.724999999999994</v>
      </c>
      <c r="W12" s="114">
        <f t="shared" si="4"/>
        <v>4</v>
      </c>
      <c r="X12" s="107">
        <v>71.75</v>
      </c>
      <c r="Y12" s="107">
        <v>76</v>
      </c>
      <c r="Z12" s="113">
        <f t="shared" si="5"/>
        <v>73.875</v>
      </c>
      <c r="AA12" s="114">
        <f t="shared" si="6"/>
        <v>3</v>
      </c>
      <c r="AB12" s="107">
        <f t="shared" si="7"/>
        <v>70.583333333333329</v>
      </c>
      <c r="AC12" s="107">
        <f t="shared" si="7"/>
        <v>76.066666666666663</v>
      </c>
      <c r="AD12" s="110">
        <f t="shared" si="8"/>
        <v>73.324999999999989</v>
      </c>
      <c r="AE12" s="43">
        <v>60</v>
      </c>
      <c r="AF12" s="111"/>
      <c r="AG12" s="112"/>
    </row>
    <row r="13" spans="1:33" ht="54" customHeight="1">
      <c r="A13" s="37">
        <f t="shared" si="0"/>
        <v>4</v>
      </c>
      <c r="B13" s="153">
        <v>14</v>
      </c>
      <c r="C13" s="143" t="s">
        <v>57</v>
      </c>
      <c r="D13" s="56" t="s">
        <v>244</v>
      </c>
      <c r="E13" s="56" t="s">
        <v>245</v>
      </c>
      <c r="F13" s="153">
        <v>10166229</v>
      </c>
      <c r="G13" s="153" t="s">
        <v>35</v>
      </c>
      <c r="H13" s="74" t="s">
        <v>314</v>
      </c>
      <c r="I13" s="152" t="s">
        <v>315</v>
      </c>
      <c r="J13" s="68" t="s">
        <v>316</v>
      </c>
      <c r="K13" s="57" t="s">
        <v>317</v>
      </c>
      <c r="L13" s="69" t="s">
        <v>107</v>
      </c>
      <c r="M13" s="57" t="s">
        <v>51</v>
      </c>
      <c r="N13" s="69" t="s">
        <v>318</v>
      </c>
      <c r="O13" s="57" t="s">
        <v>319</v>
      </c>
      <c r="P13" s="107">
        <v>69.75</v>
      </c>
      <c r="Q13" s="107">
        <v>73</v>
      </c>
      <c r="R13" s="113">
        <f t="shared" si="1"/>
        <v>71.375</v>
      </c>
      <c r="S13" s="114">
        <f t="shared" si="2"/>
        <v>5</v>
      </c>
      <c r="T13" s="107">
        <v>71.5</v>
      </c>
      <c r="U13" s="107">
        <v>78.599999999999994</v>
      </c>
      <c r="V13" s="113">
        <f t="shared" si="3"/>
        <v>75.05</v>
      </c>
      <c r="W13" s="114">
        <f t="shared" si="4"/>
        <v>3</v>
      </c>
      <c r="X13" s="107">
        <v>68.25</v>
      </c>
      <c r="Y13" s="107">
        <v>74</v>
      </c>
      <c r="Z13" s="113">
        <f t="shared" si="5"/>
        <v>71.125</v>
      </c>
      <c r="AA13" s="114">
        <f t="shared" si="6"/>
        <v>5</v>
      </c>
      <c r="AB13" s="107">
        <f t="shared" si="7"/>
        <v>69.833333333333329</v>
      </c>
      <c r="AC13" s="107">
        <f t="shared" si="7"/>
        <v>75.2</v>
      </c>
      <c r="AD13" s="110">
        <f t="shared" si="8"/>
        <v>72.516666666666666</v>
      </c>
      <c r="AE13" s="43">
        <v>50</v>
      </c>
      <c r="AF13" s="111"/>
      <c r="AG13" s="112"/>
    </row>
    <row r="14" spans="1:33" ht="54" customHeight="1">
      <c r="A14" s="37">
        <f t="shared" si="0"/>
        <v>5</v>
      </c>
      <c r="B14" s="153">
        <v>4</v>
      </c>
      <c r="C14" s="38" t="s">
        <v>57</v>
      </c>
      <c r="D14" s="56" t="s">
        <v>252</v>
      </c>
      <c r="E14" s="74" t="s">
        <v>253</v>
      </c>
      <c r="F14" s="153">
        <v>10136244</v>
      </c>
      <c r="G14" s="153" t="s">
        <v>35</v>
      </c>
      <c r="H14" s="74" t="s">
        <v>254</v>
      </c>
      <c r="I14" s="152" t="s">
        <v>255</v>
      </c>
      <c r="J14" s="68" t="s">
        <v>256</v>
      </c>
      <c r="K14" s="57" t="s">
        <v>257</v>
      </c>
      <c r="L14" s="57" t="s">
        <v>258</v>
      </c>
      <c r="M14" s="57" t="s">
        <v>259</v>
      </c>
      <c r="N14" s="57" t="s">
        <v>260</v>
      </c>
      <c r="O14" s="57" t="s">
        <v>261</v>
      </c>
      <c r="P14" s="107">
        <v>70.5</v>
      </c>
      <c r="Q14" s="107">
        <v>74</v>
      </c>
      <c r="R14" s="113">
        <f t="shared" si="1"/>
        <v>72.25</v>
      </c>
      <c r="S14" s="114">
        <f t="shared" si="2"/>
        <v>4</v>
      </c>
      <c r="T14" s="107">
        <v>69.75</v>
      </c>
      <c r="U14" s="107">
        <v>75.2</v>
      </c>
      <c r="V14" s="113">
        <f t="shared" si="3"/>
        <v>72.474999999999994</v>
      </c>
      <c r="W14" s="114">
        <f t="shared" si="4"/>
        <v>5</v>
      </c>
      <c r="X14" s="107">
        <v>68.5</v>
      </c>
      <c r="Y14" s="107">
        <v>73</v>
      </c>
      <c r="Z14" s="113">
        <f t="shared" si="5"/>
        <v>70.75</v>
      </c>
      <c r="AA14" s="114">
        <f t="shared" si="6"/>
        <v>7</v>
      </c>
      <c r="AB14" s="107">
        <f t="shared" si="7"/>
        <v>69.583333333333329</v>
      </c>
      <c r="AC14" s="107">
        <f t="shared" si="7"/>
        <v>74.066666666666663</v>
      </c>
      <c r="AD14" s="110">
        <f t="shared" si="8"/>
        <v>71.824999999999989</v>
      </c>
      <c r="AE14" s="43">
        <v>40</v>
      </c>
      <c r="AF14" s="111"/>
      <c r="AG14" s="112"/>
    </row>
    <row r="15" spans="1:33" ht="54" customHeight="1">
      <c r="A15" s="37">
        <f t="shared" si="0"/>
        <v>6</v>
      </c>
      <c r="B15" s="153">
        <v>36</v>
      </c>
      <c r="C15" s="38" t="s">
        <v>57</v>
      </c>
      <c r="D15" s="56" t="s">
        <v>241</v>
      </c>
      <c r="E15" s="56" t="s">
        <v>242</v>
      </c>
      <c r="F15" s="153">
        <v>10195120</v>
      </c>
      <c r="G15" s="153" t="s">
        <v>35</v>
      </c>
      <c r="H15" s="74" t="s">
        <v>243</v>
      </c>
      <c r="I15" s="152" t="s">
        <v>39</v>
      </c>
      <c r="J15" s="68" t="s">
        <v>40</v>
      </c>
      <c r="K15" s="57" t="s">
        <v>41</v>
      </c>
      <c r="L15" s="57" t="s">
        <v>36</v>
      </c>
      <c r="M15" s="57" t="s">
        <v>42</v>
      </c>
      <c r="N15" s="57" t="s">
        <v>43</v>
      </c>
      <c r="O15" s="57" t="s">
        <v>44</v>
      </c>
      <c r="P15" s="107">
        <v>68</v>
      </c>
      <c r="Q15" s="107">
        <v>73</v>
      </c>
      <c r="R15" s="113">
        <f t="shared" si="1"/>
        <v>70.5</v>
      </c>
      <c r="S15" s="114">
        <f t="shared" si="2"/>
        <v>7</v>
      </c>
      <c r="T15" s="107">
        <v>69.25</v>
      </c>
      <c r="U15" s="107">
        <v>72.400000000000006</v>
      </c>
      <c r="V15" s="113">
        <f t="shared" si="3"/>
        <v>70.825000000000003</v>
      </c>
      <c r="W15" s="114">
        <f t="shared" si="4"/>
        <v>6</v>
      </c>
      <c r="X15" s="107">
        <v>69.25</v>
      </c>
      <c r="Y15" s="107">
        <v>73</v>
      </c>
      <c r="Z15" s="113">
        <f t="shared" si="5"/>
        <v>71.125</v>
      </c>
      <c r="AA15" s="114">
        <f t="shared" si="6"/>
        <v>5</v>
      </c>
      <c r="AB15" s="107">
        <f t="shared" si="7"/>
        <v>68.833333333333329</v>
      </c>
      <c r="AC15" s="107">
        <f t="shared" si="7"/>
        <v>72.8</v>
      </c>
      <c r="AD15" s="110">
        <f t="shared" si="8"/>
        <v>70.816666666666663</v>
      </c>
      <c r="AE15" s="43"/>
      <c r="AF15" s="111"/>
      <c r="AG15" s="112"/>
    </row>
    <row r="16" spans="1:33" ht="54" customHeight="1">
      <c r="A16" s="37">
        <f t="shared" si="0"/>
        <v>7</v>
      </c>
      <c r="B16" s="153">
        <v>9</v>
      </c>
      <c r="C16" s="106" t="s">
        <v>57</v>
      </c>
      <c r="D16" s="56" t="s">
        <v>268</v>
      </c>
      <c r="E16" s="56" t="s">
        <v>269</v>
      </c>
      <c r="F16" s="153">
        <v>10240318</v>
      </c>
      <c r="G16" s="153" t="s">
        <v>35</v>
      </c>
      <c r="H16" s="74" t="s">
        <v>270</v>
      </c>
      <c r="I16" s="152" t="s">
        <v>271</v>
      </c>
      <c r="J16" s="68" t="s">
        <v>272</v>
      </c>
      <c r="K16" s="57" t="s">
        <v>59</v>
      </c>
      <c r="L16" s="57" t="s">
        <v>191</v>
      </c>
      <c r="M16" s="57" t="s">
        <v>64</v>
      </c>
      <c r="N16" s="57" t="s">
        <v>37</v>
      </c>
      <c r="O16" s="57" t="s">
        <v>273</v>
      </c>
      <c r="P16" s="107">
        <v>68</v>
      </c>
      <c r="Q16" s="107">
        <v>71</v>
      </c>
      <c r="R16" s="113">
        <f t="shared" si="1"/>
        <v>69.5</v>
      </c>
      <c r="S16" s="114">
        <f t="shared" si="2"/>
        <v>8</v>
      </c>
      <c r="T16" s="107">
        <v>68.75</v>
      </c>
      <c r="U16" s="107">
        <v>72</v>
      </c>
      <c r="V16" s="113">
        <f t="shared" si="3"/>
        <v>70.375</v>
      </c>
      <c r="W16" s="114">
        <f t="shared" si="4"/>
        <v>8</v>
      </c>
      <c r="X16" s="107">
        <v>70.5</v>
      </c>
      <c r="Y16" s="107">
        <v>72</v>
      </c>
      <c r="Z16" s="113">
        <f t="shared" si="5"/>
        <v>71.25</v>
      </c>
      <c r="AA16" s="114">
        <f t="shared" si="6"/>
        <v>4</v>
      </c>
      <c r="AB16" s="107">
        <f t="shared" si="7"/>
        <v>69.083333333333329</v>
      </c>
      <c r="AC16" s="107">
        <f t="shared" si="7"/>
        <v>71.666666666666671</v>
      </c>
      <c r="AD16" s="110">
        <f t="shared" si="8"/>
        <v>70.375</v>
      </c>
      <c r="AE16" s="43"/>
      <c r="AF16" s="111"/>
      <c r="AG16" s="112"/>
    </row>
    <row r="17" spans="1:33" ht="54" customHeight="1">
      <c r="A17" s="37">
        <f t="shared" si="0"/>
        <v>8</v>
      </c>
      <c r="B17" s="153">
        <v>32</v>
      </c>
      <c r="C17" s="38" t="s">
        <v>57</v>
      </c>
      <c r="D17" s="56" t="s">
        <v>133</v>
      </c>
      <c r="E17" s="74" t="s">
        <v>236</v>
      </c>
      <c r="F17" s="153">
        <v>10210254</v>
      </c>
      <c r="G17" s="153" t="s">
        <v>35</v>
      </c>
      <c r="H17" s="74" t="s">
        <v>237</v>
      </c>
      <c r="I17" s="152" t="s">
        <v>238</v>
      </c>
      <c r="J17" s="68" t="s">
        <v>239</v>
      </c>
      <c r="K17" s="57" t="s">
        <v>89</v>
      </c>
      <c r="L17" s="57" t="s">
        <v>62</v>
      </c>
      <c r="M17" s="57" t="s">
        <v>67</v>
      </c>
      <c r="N17" s="57" t="s">
        <v>68</v>
      </c>
      <c r="O17" s="57" t="s">
        <v>240</v>
      </c>
      <c r="P17" s="107">
        <v>69</v>
      </c>
      <c r="Q17" s="107">
        <v>73</v>
      </c>
      <c r="R17" s="113">
        <f t="shared" si="1"/>
        <v>71</v>
      </c>
      <c r="S17" s="114">
        <f t="shared" si="2"/>
        <v>6</v>
      </c>
      <c r="T17" s="107">
        <v>68</v>
      </c>
      <c r="U17" s="107">
        <v>73.599999999999994</v>
      </c>
      <c r="V17" s="113">
        <f t="shared" si="3"/>
        <v>70.8</v>
      </c>
      <c r="W17" s="114">
        <f t="shared" si="4"/>
        <v>7</v>
      </c>
      <c r="X17" s="107">
        <v>67</v>
      </c>
      <c r="Y17" s="107">
        <v>70</v>
      </c>
      <c r="Z17" s="113">
        <f t="shared" si="5"/>
        <v>68.5</v>
      </c>
      <c r="AA17" s="114">
        <f t="shared" si="6"/>
        <v>8</v>
      </c>
      <c r="AB17" s="107">
        <f t="shared" si="7"/>
        <v>68</v>
      </c>
      <c r="AC17" s="107">
        <f t="shared" si="7"/>
        <v>72.2</v>
      </c>
      <c r="AD17" s="110">
        <f t="shared" si="8"/>
        <v>70.099999999999994</v>
      </c>
      <c r="AE17" s="43"/>
      <c r="AF17" s="111"/>
      <c r="AG17" s="112"/>
    </row>
    <row r="18" spans="1:33" ht="54" customHeight="1">
      <c r="A18" s="37">
        <f t="shared" si="0"/>
        <v>9</v>
      </c>
      <c r="B18" s="153">
        <v>40</v>
      </c>
      <c r="C18" s="49" t="s">
        <v>57</v>
      </c>
      <c r="D18" s="82" t="s">
        <v>292</v>
      </c>
      <c r="E18" s="82" t="s">
        <v>293</v>
      </c>
      <c r="F18" s="153">
        <v>10232190</v>
      </c>
      <c r="G18" s="153" t="s">
        <v>35</v>
      </c>
      <c r="H18" s="83" t="s">
        <v>294</v>
      </c>
      <c r="I18" s="152" t="s">
        <v>295</v>
      </c>
      <c r="J18" s="68" t="s">
        <v>296</v>
      </c>
      <c r="K18" s="57" t="s">
        <v>297</v>
      </c>
      <c r="L18" s="69" t="s">
        <v>62</v>
      </c>
      <c r="M18" s="69" t="s">
        <v>298</v>
      </c>
      <c r="N18" s="69" t="s">
        <v>299</v>
      </c>
      <c r="O18" s="70" t="s">
        <v>300</v>
      </c>
      <c r="P18" s="107">
        <v>64.5</v>
      </c>
      <c r="Q18" s="107">
        <v>70</v>
      </c>
      <c r="R18" s="113">
        <f t="shared" si="1"/>
        <v>67.25</v>
      </c>
      <c r="S18" s="114">
        <f t="shared" si="2"/>
        <v>9</v>
      </c>
      <c r="T18" s="107">
        <v>67</v>
      </c>
      <c r="U18" s="107">
        <v>72.599999999999994</v>
      </c>
      <c r="V18" s="113">
        <f t="shared" si="3"/>
        <v>69.8</v>
      </c>
      <c r="W18" s="114">
        <f t="shared" si="4"/>
        <v>9</v>
      </c>
      <c r="X18" s="107">
        <v>64.5</v>
      </c>
      <c r="Y18" s="107">
        <v>68</v>
      </c>
      <c r="Z18" s="113">
        <f t="shared" si="5"/>
        <v>66.25</v>
      </c>
      <c r="AA18" s="114">
        <f t="shared" si="6"/>
        <v>9</v>
      </c>
      <c r="AB18" s="107">
        <f t="shared" si="7"/>
        <v>65.333333333333329</v>
      </c>
      <c r="AC18" s="107">
        <f t="shared" si="7"/>
        <v>70.2</v>
      </c>
      <c r="AD18" s="110">
        <f t="shared" si="8"/>
        <v>67.766666666666666</v>
      </c>
      <c r="AE18" s="43"/>
      <c r="AF18" s="111"/>
      <c r="AG18" s="112"/>
    </row>
    <row r="19" spans="1:33" ht="54" customHeight="1">
      <c r="A19" s="37">
        <f t="shared" si="0"/>
        <v>10</v>
      </c>
      <c r="B19" s="153">
        <v>38</v>
      </c>
      <c r="C19" s="38" t="s">
        <v>57</v>
      </c>
      <c r="D19" s="56" t="s">
        <v>274</v>
      </c>
      <c r="E19" s="74" t="s">
        <v>275</v>
      </c>
      <c r="F19" s="153">
        <v>10241641</v>
      </c>
      <c r="G19" s="153" t="s">
        <v>35</v>
      </c>
      <c r="H19" s="74" t="s">
        <v>276</v>
      </c>
      <c r="I19" s="152" t="s">
        <v>277</v>
      </c>
      <c r="J19" s="68" t="s">
        <v>278</v>
      </c>
      <c r="K19" s="57" t="s">
        <v>47</v>
      </c>
      <c r="L19" s="69" t="s">
        <v>45</v>
      </c>
      <c r="M19" s="57" t="s">
        <v>97</v>
      </c>
      <c r="N19" s="57" t="s">
        <v>124</v>
      </c>
      <c r="O19" s="152" t="s">
        <v>279</v>
      </c>
      <c r="P19" s="107">
        <v>62.25</v>
      </c>
      <c r="Q19" s="107">
        <v>69</v>
      </c>
      <c r="R19" s="113">
        <f t="shared" si="1"/>
        <v>65.625</v>
      </c>
      <c r="S19" s="114">
        <f t="shared" si="2"/>
        <v>10</v>
      </c>
      <c r="T19" s="107">
        <v>64.25</v>
      </c>
      <c r="U19" s="107">
        <v>66.400000000000006</v>
      </c>
      <c r="V19" s="113">
        <f t="shared" si="3"/>
        <v>65.325000000000003</v>
      </c>
      <c r="W19" s="114">
        <f t="shared" si="4"/>
        <v>10</v>
      </c>
      <c r="X19" s="107">
        <v>62.25</v>
      </c>
      <c r="Y19" s="107">
        <v>67</v>
      </c>
      <c r="Z19" s="113">
        <f t="shared" si="5"/>
        <v>64.625</v>
      </c>
      <c r="AA19" s="114">
        <f t="shared" si="6"/>
        <v>11</v>
      </c>
      <c r="AB19" s="107">
        <f t="shared" si="7"/>
        <v>62.916666666666664</v>
      </c>
      <c r="AC19" s="107">
        <f t="shared" si="7"/>
        <v>67.466666666666669</v>
      </c>
      <c r="AD19" s="110">
        <f t="shared" si="8"/>
        <v>65.191666666666663</v>
      </c>
      <c r="AE19" s="43"/>
      <c r="AF19" s="111"/>
      <c r="AG19" s="112"/>
    </row>
    <row r="20" spans="1:33" ht="54" customHeight="1">
      <c r="A20" s="37">
        <f t="shared" si="0"/>
        <v>11</v>
      </c>
      <c r="B20" s="153">
        <v>53</v>
      </c>
      <c r="C20" s="49" t="s">
        <v>57</v>
      </c>
      <c r="D20" s="80" t="s">
        <v>306</v>
      </c>
      <c r="E20" s="80" t="s">
        <v>307</v>
      </c>
      <c r="F20" s="153">
        <v>10196955</v>
      </c>
      <c r="G20" s="153" t="s">
        <v>35</v>
      </c>
      <c r="H20" s="80" t="s">
        <v>308</v>
      </c>
      <c r="I20" s="152" t="s">
        <v>309</v>
      </c>
      <c r="J20" s="68" t="s">
        <v>46</v>
      </c>
      <c r="K20" s="57"/>
      <c r="L20" s="57" t="s">
        <v>310</v>
      </c>
      <c r="M20" s="57" t="s">
        <v>311</v>
      </c>
      <c r="N20" s="57" t="s">
        <v>312</v>
      </c>
      <c r="O20" s="57" t="s">
        <v>313</v>
      </c>
      <c r="P20" s="107">
        <v>62.5</v>
      </c>
      <c r="Q20" s="107">
        <v>65</v>
      </c>
      <c r="R20" s="113">
        <f t="shared" si="1"/>
        <v>63.75</v>
      </c>
      <c r="S20" s="114">
        <f t="shared" si="2"/>
        <v>11</v>
      </c>
      <c r="T20" s="107">
        <v>62</v>
      </c>
      <c r="U20" s="107">
        <v>63</v>
      </c>
      <c r="V20" s="113">
        <f t="shared" si="3"/>
        <v>62.5</v>
      </c>
      <c r="W20" s="114">
        <f t="shared" si="4"/>
        <v>11</v>
      </c>
      <c r="X20" s="107">
        <v>62.25</v>
      </c>
      <c r="Y20" s="107">
        <v>69</v>
      </c>
      <c r="Z20" s="113">
        <f t="shared" si="5"/>
        <v>65.625</v>
      </c>
      <c r="AA20" s="114">
        <f t="shared" si="6"/>
        <v>10</v>
      </c>
      <c r="AB20" s="107">
        <f t="shared" si="7"/>
        <v>62.25</v>
      </c>
      <c r="AC20" s="107">
        <f t="shared" si="7"/>
        <v>65.666666666666671</v>
      </c>
      <c r="AD20" s="110">
        <f t="shared" si="8"/>
        <v>63.958333333333336</v>
      </c>
      <c r="AE20" s="43"/>
      <c r="AF20" s="111"/>
      <c r="AG20" s="112"/>
    </row>
    <row r="21" spans="1:33" ht="21.75" customHeight="1">
      <c r="A21" s="115"/>
      <c r="B21" s="116"/>
      <c r="C21" s="117"/>
      <c r="D21" s="118"/>
      <c r="E21" s="119"/>
      <c r="F21" s="119"/>
      <c r="G21" s="120"/>
      <c r="H21" s="121"/>
      <c r="I21" s="121"/>
      <c r="J21" s="120"/>
      <c r="K21" s="122"/>
      <c r="L21" s="120"/>
      <c r="M21" s="120"/>
      <c r="N21" s="120"/>
      <c r="O21" s="123"/>
      <c r="P21" s="124"/>
      <c r="Q21" s="124"/>
      <c r="R21" s="125"/>
      <c r="S21" s="126"/>
      <c r="T21" s="124"/>
      <c r="U21" s="124"/>
      <c r="V21" s="125"/>
      <c r="W21" s="126"/>
      <c r="X21" s="124"/>
      <c r="Y21" s="124"/>
      <c r="Z21" s="125"/>
      <c r="AA21" s="126"/>
      <c r="AB21" s="127"/>
      <c r="AC21" s="127"/>
      <c r="AD21" s="128"/>
      <c r="AE21" s="129"/>
    </row>
    <row r="22" spans="1:33" ht="24.75" customHeight="1">
      <c r="A22" s="54" t="s">
        <v>54</v>
      </c>
      <c r="B22" s="54"/>
      <c r="C22" s="54"/>
      <c r="D22" s="54"/>
      <c r="G22" s="202" t="s">
        <v>6</v>
      </c>
      <c r="H22" s="202"/>
      <c r="I22" s="202"/>
      <c r="J22" s="202"/>
      <c r="K22" s="202"/>
      <c r="L22" s="54"/>
      <c r="M22" s="54"/>
      <c r="N22" s="131"/>
      <c r="O22" s="131"/>
      <c r="P22" s="132"/>
      <c r="Q22" s="132"/>
      <c r="R22" s="132"/>
      <c r="S22" s="132"/>
      <c r="T22" s="132"/>
      <c r="U22" s="132"/>
      <c r="V22" s="132"/>
      <c r="W22" s="132"/>
      <c r="X22" s="133"/>
      <c r="Y22" s="133"/>
      <c r="Z22" s="133"/>
      <c r="AA22" s="133"/>
      <c r="AB22" s="134"/>
      <c r="AC22" s="134"/>
      <c r="AD22" s="134"/>
      <c r="AE22" s="133"/>
    </row>
    <row r="23" spans="1:33" ht="49.5" customHeight="1">
      <c r="A23" s="54"/>
      <c r="B23" s="54"/>
      <c r="C23" s="54"/>
      <c r="D23" s="54"/>
      <c r="G23" s="156"/>
      <c r="H23" s="156"/>
      <c r="I23" s="156"/>
      <c r="J23" s="156"/>
      <c r="K23" s="156"/>
      <c r="L23" s="54"/>
      <c r="M23" s="54"/>
      <c r="N23" s="131"/>
      <c r="O23" s="131"/>
      <c r="P23" s="132"/>
      <c r="Q23" s="132"/>
      <c r="R23" s="132"/>
      <c r="S23" s="132"/>
      <c r="T23" s="132"/>
      <c r="U23" s="132"/>
      <c r="V23" s="132"/>
      <c r="W23" s="132"/>
      <c r="X23" s="133"/>
      <c r="Y23" s="133"/>
      <c r="Z23" s="133"/>
      <c r="AA23" s="133"/>
      <c r="AB23" s="134"/>
      <c r="AC23" s="134"/>
      <c r="AD23" s="134"/>
      <c r="AE23" s="133"/>
    </row>
    <row r="24" spans="1:33" ht="24.75" customHeight="1">
      <c r="E24" s="135"/>
      <c r="F24" s="135"/>
      <c r="AB24" s="136"/>
      <c r="AC24" s="136"/>
      <c r="AD24" s="136"/>
    </row>
    <row r="25" spans="1:33" s="138" customFormat="1" ht="27.75">
      <c r="A25" s="137"/>
      <c r="B25" s="137"/>
      <c r="C25" s="137"/>
      <c r="D25" s="137"/>
      <c r="E25" s="135"/>
      <c r="F25" s="135"/>
      <c r="G25" s="137"/>
      <c r="H25" s="137"/>
      <c r="I25" s="137"/>
      <c r="J25" s="137"/>
      <c r="K25" s="137"/>
      <c r="L25" s="137"/>
      <c r="M25" s="137"/>
      <c r="N25" s="137"/>
      <c r="O25" s="137"/>
      <c r="AE25" s="137"/>
    </row>
    <row r="26" spans="1:33" s="138" customFormat="1" ht="32.1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9"/>
      <c r="Q26" s="139"/>
      <c r="R26" s="140"/>
      <c r="S26" s="141"/>
      <c r="T26" s="139"/>
      <c r="U26" s="139"/>
      <c r="V26" s="140"/>
      <c r="W26" s="141"/>
      <c r="X26" s="139"/>
      <c r="Y26" s="139"/>
      <c r="Z26" s="140"/>
      <c r="AA26" s="141"/>
      <c r="AB26" s="140"/>
      <c r="AC26" s="140"/>
      <c r="AD26" s="140"/>
      <c r="AE26" s="137"/>
    </row>
    <row r="27" spans="1:33" s="138" customFormat="1" ht="32.1" customHeight="1">
      <c r="A27" s="137"/>
      <c r="B27" s="137"/>
      <c r="C27" s="137"/>
      <c r="D27" s="137"/>
      <c r="E27" s="135"/>
      <c r="F27" s="135"/>
      <c r="G27" s="137"/>
      <c r="H27" s="137"/>
      <c r="I27" s="137"/>
      <c r="J27" s="137"/>
      <c r="K27" s="137"/>
      <c r="L27" s="137"/>
      <c r="M27" s="137"/>
      <c r="N27" s="137"/>
      <c r="O27" s="137"/>
      <c r="P27" s="139"/>
      <c r="Q27" s="139"/>
      <c r="R27" s="140"/>
      <c r="S27" s="141"/>
      <c r="T27" s="139"/>
      <c r="U27" s="139"/>
      <c r="V27" s="140"/>
      <c r="W27" s="141"/>
      <c r="X27" s="139"/>
      <c r="Y27" s="139"/>
      <c r="Z27" s="140"/>
      <c r="AA27" s="141"/>
      <c r="AB27" s="140"/>
      <c r="AC27" s="140"/>
      <c r="AD27" s="140"/>
      <c r="AE27" s="137"/>
    </row>
    <row r="28" spans="1:33" s="138" customFormat="1" ht="32.1" customHeight="1">
      <c r="A28" s="137"/>
      <c r="B28" s="137"/>
      <c r="C28" s="137"/>
      <c r="D28" s="137"/>
      <c r="E28" s="135"/>
      <c r="F28" s="135"/>
      <c r="G28" s="137"/>
      <c r="H28" s="137"/>
      <c r="I28" s="137"/>
      <c r="J28" s="137"/>
      <c r="K28" s="137"/>
      <c r="L28" s="137"/>
      <c r="M28" s="137"/>
      <c r="N28" s="137"/>
      <c r="O28" s="137"/>
      <c r="P28" s="139"/>
      <c r="Q28" s="139"/>
      <c r="R28" s="140"/>
      <c r="S28" s="141"/>
      <c r="T28" s="139"/>
      <c r="U28" s="139"/>
      <c r="V28" s="140"/>
      <c r="W28" s="141"/>
      <c r="X28" s="139"/>
      <c r="Y28" s="139"/>
      <c r="Z28" s="140"/>
      <c r="AA28" s="141"/>
      <c r="AB28" s="140"/>
      <c r="AC28" s="140"/>
      <c r="AD28" s="140"/>
      <c r="AE28" s="137"/>
    </row>
    <row r="29" spans="1:33" s="138" customFormat="1" ht="32.1" customHeight="1">
      <c r="A29" s="137"/>
      <c r="B29" s="137"/>
      <c r="C29" s="137"/>
      <c r="D29" s="137"/>
      <c r="E29" s="135"/>
      <c r="F29" s="135"/>
      <c r="G29" s="137"/>
      <c r="H29" s="137"/>
      <c r="I29" s="137"/>
      <c r="J29" s="137"/>
      <c r="K29" s="137"/>
      <c r="L29" s="137"/>
      <c r="M29" s="137"/>
      <c r="N29" s="137"/>
      <c r="O29" s="137"/>
      <c r="P29" s="139"/>
      <c r="Q29" s="139"/>
      <c r="R29" s="140"/>
      <c r="S29" s="141"/>
      <c r="T29" s="139"/>
      <c r="U29" s="139"/>
      <c r="V29" s="140"/>
      <c r="W29" s="141"/>
      <c r="X29" s="139"/>
      <c r="Y29" s="139"/>
      <c r="Z29" s="140"/>
      <c r="AA29" s="141"/>
      <c r="AB29" s="140"/>
      <c r="AC29" s="140"/>
      <c r="AD29" s="140"/>
      <c r="AE29" s="137"/>
    </row>
    <row r="30" spans="1:33" s="138" customFormat="1" ht="32.1" customHeight="1">
      <c r="A30" s="137"/>
      <c r="B30" s="137"/>
      <c r="C30" s="137"/>
      <c r="D30" s="137"/>
      <c r="E30" s="135"/>
      <c r="F30" s="135"/>
      <c r="G30" s="137"/>
      <c r="H30" s="137"/>
      <c r="I30" s="137"/>
      <c r="J30" s="137"/>
      <c r="K30" s="137"/>
      <c r="L30" s="137"/>
      <c r="M30" s="137"/>
      <c r="N30" s="137"/>
      <c r="O30" s="137"/>
      <c r="P30" s="139"/>
      <c r="Q30" s="139"/>
      <c r="R30" s="140"/>
      <c r="S30" s="141"/>
      <c r="T30" s="139"/>
      <c r="U30" s="139"/>
      <c r="V30" s="140"/>
      <c r="W30" s="141"/>
      <c r="X30" s="139"/>
      <c r="Y30" s="139"/>
      <c r="Z30" s="140"/>
      <c r="AA30" s="141"/>
      <c r="AB30" s="140"/>
      <c r="AC30" s="140"/>
      <c r="AD30" s="140"/>
      <c r="AE30" s="137"/>
    </row>
    <row r="31" spans="1:33" s="138" customFormat="1" ht="32.1" customHeight="1">
      <c r="A31" s="137"/>
      <c r="B31" s="137"/>
      <c r="C31" s="137"/>
      <c r="D31" s="137"/>
      <c r="E31" s="135"/>
      <c r="F31" s="135"/>
      <c r="G31" s="137"/>
      <c r="H31" s="137"/>
      <c r="I31" s="137"/>
      <c r="J31" s="137"/>
      <c r="K31" s="137"/>
      <c r="L31" s="137"/>
      <c r="M31" s="137"/>
      <c r="N31" s="137"/>
      <c r="O31" s="137"/>
      <c r="P31" s="139"/>
      <c r="Q31" s="139"/>
      <c r="R31" s="140"/>
      <c r="S31" s="141"/>
      <c r="T31" s="139"/>
      <c r="U31" s="139"/>
      <c r="V31" s="140"/>
      <c r="W31" s="141"/>
      <c r="X31" s="139"/>
      <c r="Y31" s="139"/>
      <c r="Z31" s="140"/>
      <c r="AA31" s="141"/>
      <c r="AB31" s="140"/>
      <c r="AC31" s="140"/>
      <c r="AD31" s="140"/>
      <c r="AE31" s="137"/>
    </row>
    <row r="32" spans="1:33" s="138" customFormat="1" ht="32.1" customHeight="1">
      <c r="A32" s="137"/>
      <c r="B32" s="137"/>
      <c r="C32" s="137"/>
      <c r="D32" s="137"/>
      <c r="E32" s="135"/>
      <c r="F32" s="135"/>
      <c r="G32" s="137"/>
      <c r="H32" s="137"/>
      <c r="I32" s="137"/>
      <c r="J32" s="137"/>
      <c r="K32" s="137"/>
      <c r="L32" s="137"/>
      <c r="M32" s="137"/>
      <c r="N32" s="137"/>
      <c r="O32" s="137"/>
      <c r="P32" s="139"/>
      <c r="Q32" s="139"/>
      <c r="R32" s="141"/>
      <c r="S32" s="141"/>
      <c r="T32" s="139"/>
      <c r="U32" s="139"/>
      <c r="V32" s="141"/>
      <c r="W32" s="141"/>
      <c r="X32" s="139"/>
      <c r="Y32" s="139"/>
      <c r="Z32" s="140"/>
      <c r="AA32" s="141"/>
      <c r="AB32" s="140"/>
      <c r="AC32" s="140"/>
      <c r="AD32" s="140"/>
      <c r="AE32" s="137"/>
    </row>
  </sheetData>
  <mergeCells count="27">
    <mergeCell ref="AD8:AD9"/>
    <mergeCell ref="AE8:AE9"/>
    <mergeCell ref="G22:K22"/>
    <mergeCell ref="N8:N9"/>
    <mergeCell ref="O8:O9"/>
    <mergeCell ref="P8:S8"/>
    <mergeCell ref="T8:W8"/>
    <mergeCell ref="X8:AA8"/>
    <mergeCell ref="AB8:AC8"/>
    <mergeCell ref="H8:H9"/>
    <mergeCell ref="I8:I9"/>
    <mergeCell ref="J8:J9"/>
    <mergeCell ref="K8:K9"/>
    <mergeCell ref="L8:L9"/>
    <mergeCell ref="M8:M9"/>
    <mergeCell ref="A8:A9"/>
    <mergeCell ref="B8:B9"/>
    <mergeCell ref="C8:C9"/>
    <mergeCell ref="D8:E9"/>
    <mergeCell ref="F8:F9"/>
    <mergeCell ref="G8:G9"/>
    <mergeCell ref="A1:AE1"/>
    <mergeCell ref="A2:AD2"/>
    <mergeCell ref="A3:AE3"/>
    <mergeCell ref="N4:R4"/>
    <mergeCell ref="N5:T5"/>
    <mergeCell ref="A7:K7"/>
  </mergeCells>
  <printOptions horizontalCentered="1"/>
  <pageMargins left="0" right="0" top="0.39370078740157483" bottom="0" header="0" footer="0"/>
  <pageSetup paperSize="9" scale="54" orientation="landscape" horizontalDpi="300" verticalDpi="300" r:id="rId1"/>
  <headerFooter alignWithMargins="0">
    <oddHeader>&amp;L&amp;G&amp;C&amp;G&amp;R&amp;G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КПП</vt:lpstr>
      <vt:lpstr>ЛПП</vt:lpstr>
      <vt:lpstr>КЮРП</vt:lpstr>
      <vt:lpstr>ППВ</vt:lpstr>
      <vt:lpstr>КПД</vt:lpstr>
      <vt:lpstr>ЛПД</vt:lpstr>
      <vt:lpstr>КПЮ</vt:lpstr>
      <vt:lpstr>ЛПЮ</vt:lpstr>
      <vt:lpstr>КЮРЮ</vt:lpstr>
      <vt:lpstr>МП</vt:lpstr>
      <vt:lpstr>СП1</vt:lpstr>
      <vt:lpstr>КЮРСП</vt:lpstr>
      <vt:lpstr>БП</vt:lpstr>
      <vt:lpstr>КЮРБП</vt:lpstr>
      <vt:lpstr>БП!Заголовки_для_печати</vt:lpstr>
      <vt:lpstr>КПЮ!Заголовки_для_печати</vt:lpstr>
      <vt:lpstr>ЛПЮ!Заголовки_для_печати</vt:lpstr>
      <vt:lpstr>СП1!Заголовки_для_печати</vt:lpstr>
      <vt:lpstr>БП!Область_печати</vt:lpstr>
      <vt:lpstr>КПЮ!Область_печати</vt:lpstr>
      <vt:lpstr>КЮРБП!Область_печати</vt:lpstr>
      <vt:lpstr>КЮРСП!Область_печати</vt:lpstr>
      <vt:lpstr>КЮРЮ!Область_печати</vt:lpstr>
      <vt:lpstr>ЛПЮ!Область_печати</vt:lpstr>
      <vt:lpstr>МП!Область_печати</vt:lpstr>
      <vt:lpstr>СП1!Область_печати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Alevtina</dc:creator>
  <cp:lastModifiedBy>Alevtina</cp:lastModifiedBy>
  <cp:lastPrinted>2021-06-11T15:04:59Z</cp:lastPrinted>
  <dcterms:created xsi:type="dcterms:W3CDTF">2019-06-06T13:33:59Z</dcterms:created>
  <dcterms:modified xsi:type="dcterms:W3CDTF">2021-06-13T13:18:38Z</dcterms:modified>
</cp:coreProperties>
</file>