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cory/Downloads/"/>
    </mc:Choice>
  </mc:AlternateContent>
  <xr:revisionPtr revIDLastSave="0" documentId="13_ncr:1_{7408F630-0666-3640-9AC4-7CB01207C51B}" xr6:coauthVersionLast="46" xr6:coauthVersionMax="46" xr10:uidLastSave="{00000000-0000-0000-0000-000000000000}"/>
  <bookViews>
    <workbookView xWindow="0" yWindow="500" windowWidth="35840" windowHeight="20200" xr2:uid="{00000000-000D-0000-FFFF-FFFF00000000}"/>
  </bookViews>
  <sheets>
    <sheet name="CEI-LIST" sheetId="2" r:id="rId1"/>
    <sheet name="CEN-LIST" sheetId="3" r:id="rId2"/>
    <sheet name="CEI - 6 LOOPS" sheetId="4" r:id="rId3"/>
    <sheet name="CEI - 5 LOOPS" sheetId="5" r:id="rId4"/>
    <sheet name="CEI - 4 LOOPS" sheetId="6" r:id="rId5"/>
    <sheet name="CEI - 3 LOOPS" sheetId="7" r:id="rId6"/>
    <sheet name="CEN - 6 ЭТАПОВ" sheetId="8" r:id="rId7"/>
    <sheet name="CEN - 5 ЭТАПОВ" sheetId="9" r:id="rId8"/>
    <sheet name="CEN - 4 ЭТАПА" sheetId="10" r:id="rId9"/>
    <sheet name="CEN - 3 ЭТАПА" sheetId="11" r:id="rId10"/>
    <sheet name="CEN - 2 ЭТАПА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1" l="1" a="1"/>
  <c r="G17" i="11" s="1"/>
  <c r="L14" i="8"/>
  <c r="N14" i="8" s="1"/>
  <c r="O14" i="8" s="1"/>
  <c r="L18" i="8"/>
  <c r="L15" i="12"/>
  <c r="M15" i="12" s="1"/>
  <c r="O15" i="12" s="1"/>
  <c r="L16" i="11"/>
  <c r="N15" i="12"/>
  <c r="L14" i="12"/>
  <c r="N14" i="12" s="1"/>
  <c r="K15" i="12"/>
  <c r="K14" i="12"/>
  <c r="K16" i="12" s="1"/>
  <c r="H15" i="12"/>
  <c r="I15" i="12" s="1"/>
  <c r="H14" i="12"/>
  <c r="I14" i="12" s="1"/>
  <c r="F15" i="12"/>
  <c r="K17" i="11"/>
  <c r="O17" i="11"/>
  <c r="O15" i="11"/>
  <c r="O14" i="11"/>
  <c r="N16" i="11"/>
  <c r="N15" i="11"/>
  <c r="N14" i="11"/>
  <c r="M16" i="11"/>
  <c r="O16" i="11" s="1"/>
  <c r="M15" i="11"/>
  <c r="M14" i="11"/>
  <c r="L15" i="11"/>
  <c r="L14" i="11"/>
  <c r="K16" i="11"/>
  <c r="K15" i="11"/>
  <c r="K14" i="11"/>
  <c r="I16" i="11"/>
  <c r="I15" i="11"/>
  <c r="I14" i="11"/>
  <c r="H16" i="11"/>
  <c r="H15" i="11"/>
  <c r="H14" i="11"/>
  <c r="F16" i="11"/>
  <c r="F15" i="11"/>
  <c r="L17" i="10"/>
  <c r="L16" i="10"/>
  <c r="N16" i="10" s="1"/>
  <c r="L15" i="10"/>
  <c r="N15" i="10" s="1"/>
  <c r="L14" i="10"/>
  <c r="N14" i="10" s="1"/>
  <c r="K17" i="10"/>
  <c r="K16" i="10"/>
  <c r="K15" i="10"/>
  <c r="K14" i="10"/>
  <c r="H16" i="10"/>
  <c r="I16" i="10" s="1"/>
  <c r="H15" i="10"/>
  <c r="I15" i="10" s="1"/>
  <c r="H14" i="10"/>
  <c r="I14" i="10" s="1"/>
  <c r="F17" i="10"/>
  <c r="H17" i="10" s="1"/>
  <c r="I17" i="10" s="1"/>
  <c r="F16" i="10"/>
  <c r="F15" i="10"/>
  <c r="Q17" i="9"/>
  <c r="R17" i="9" s="1"/>
  <c r="Q16" i="9"/>
  <c r="I18" i="9"/>
  <c r="O18" i="9" s="1"/>
  <c r="P18" i="9" s="1"/>
  <c r="I17" i="9"/>
  <c r="I16" i="9"/>
  <c r="I15" i="9"/>
  <c r="K15" i="9" s="1"/>
  <c r="L15" i="9" s="1"/>
  <c r="O17" i="9"/>
  <c r="P17" i="9" s="1"/>
  <c r="O16" i="9"/>
  <c r="O15" i="9"/>
  <c r="P15" i="9" s="1"/>
  <c r="O14" i="9"/>
  <c r="Q14" i="9" s="1"/>
  <c r="N18" i="9"/>
  <c r="N17" i="9"/>
  <c r="N16" i="9"/>
  <c r="N15" i="9"/>
  <c r="N14" i="9"/>
  <c r="K17" i="9"/>
  <c r="L17" i="9" s="1"/>
  <c r="K16" i="9"/>
  <c r="L16" i="9" s="1"/>
  <c r="K14" i="9"/>
  <c r="L14" i="9" s="1"/>
  <c r="T18" i="8"/>
  <c r="T17" i="8"/>
  <c r="T14" i="8"/>
  <c r="R18" i="8"/>
  <c r="S18" i="8" s="1"/>
  <c r="R17" i="8"/>
  <c r="S17" i="8" s="1"/>
  <c r="R16" i="8"/>
  <c r="T16" i="8" s="1"/>
  <c r="R15" i="8"/>
  <c r="T15" i="8" s="1"/>
  <c r="R14" i="8"/>
  <c r="S14" i="8" s="1"/>
  <c r="Q19" i="8"/>
  <c r="Q18" i="8"/>
  <c r="Q17" i="8"/>
  <c r="Q16" i="8"/>
  <c r="Q15" i="8"/>
  <c r="Q14" i="8"/>
  <c r="L19" i="8"/>
  <c r="R19" i="8" s="1"/>
  <c r="L17" i="8"/>
  <c r="N17" i="8" s="1"/>
  <c r="O17" i="8" s="1"/>
  <c r="L16" i="8"/>
  <c r="N16" i="8" s="1"/>
  <c r="O16" i="8" s="1"/>
  <c r="L15" i="8"/>
  <c r="N15" i="8" s="1"/>
  <c r="O15" i="8" s="1"/>
  <c r="N18" i="8"/>
  <c r="O18" i="8" s="1"/>
  <c r="A25" i="12"/>
  <c r="A25" i="11"/>
  <c r="A25" i="10"/>
  <c r="A26" i="9"/>
  <c r="A27" i="8"/>
  <c r="F14" i="7"/>
  <c r="L14" i="7" s="1"/>
  <c r="F13" i="7"/>
  <c r="L13" i="7"/>
  <c r="N13" i="7" s="1"/>
  <c r="L12" i="7"/>
  <c r="N12" i="7" s="1"/>
  <c r="K14" i="7"/>
  <c r="K13" i="7"/>
  <c r="K12" i="7"/>
  <c r="H14" i="7"/>
  <c r="I14" i="7" s="1"/>
  <c r="H13" i="7"/>
  <c r="I13" i="7" s="1"/>
  <c r="H12" i="7"/>
  <c r="I12" i="7" s="1"/>
  <c r="L14" i="6"/>
  <c r="N14" i="6" s="1"/>
  <c r="L13" i="6"/>
  <c r="N13" i="6" s="1"/>
  <c r="L12" i="6"/>
  <c r="N12" i="6" s="1"/>
  <c r="K15" i="6"/>
  <c r="K14" i="6"/>
  <c r="K13" i="6"/>
  <c r="K12" i="6"/>
  <c r="H14" i="6"/>
  <c r="I14" i="6" s="1"/>
  <c r="H12" i="6"/>
  <c r="I12" i="6" s="1"/>
  <c r="F15" i="6"/>
  <c r="L15" i="6" s="1"/>
  <c r="F14" i="6"/>
  <c r="F13" i="6"/>
  <c r="H13" i="6" s="1"/>
  <c r="I13" i="6" s="1"/>
  <c r="I16" i="5"/>
  <c r="I15" i="5"/>
  <c r="I14" i="5"/>
  <c r="K14" i="5" s="1"/>
  <c r="L14" i="5" s="1"/>
  <c r="I13" i="5"/>
  <c r="O16" i="5"/>
  <c r="P16" i="5" s="1"/>
  <c r="O15" i="5"/>
  <c r="Q15" i="5" s="1"/>
  <c r="O14" i="5"/>
  <c r="P14" i="5" s="1"/>
  <c r="O13" i="5"/>
  <c r="Q13" i="5" s="1"/>
  <c r="O12" i="5"/>
  <c r="Q12" i="5" s="1"/>
  <c r="N16" i="5"/>
  <c r="N15" i="5"/>
  <c r="N14" i="5"/>
  <c r="N13" i="5"/>
  <c r="N12" i="5"/>
  <c r="K16" i="5"/>
  <c r="L16" i="5" s="1"/>
  <c r="K15" i="5"/>
  <c r="L15" i="5" s="1"/>
  <c r="K13" i="5"/>
  <c r="L13" i="5" s="1"/>
  <c r="K12" i="5"/>
  <c r="L12" i="5" s="1"/>
  <c r="L17" i="4"/>
  <c r="L16" i="4"/>
  <c r="L15" i="4"/>
  <c r="L14" i="4"/>
  <c r="L13" i="4"/>
  <c r="A23" i="7"/>
  <c r="A23" i="6"/>
  <c r="A23" i="5"/>
  <c r="A24" i="4"/>
  <c r="R12" i="4"/>
  <c r="T12" i="4" s="1"/>
  <c r="Q12" i="4"/>
  <c r="N12" i="4"/>
  <c r="O12" i="4" s="1"/>
  <c r="L12" i="4"/>
  <c r="G16" i="12" a="1"/>
  <c r="G16" i="12" l="1"/>
  <c r="M14" i="12"/>
  <c r="O14" i="12" s="1"/>
  <c r="O16" i="12"/>
  <c r="K18" i="10"/>
  <c r="M16" i="10"/>
  <c r="O16" i="10" s="1"/>
  <c r="N17" i="10"/>
  <c r="M14" i="10"/>
  <c r="O14" i="10" s="1"/>
  <c r="O18" i="10"/>
  <c r="M15" i="10"/>
  <c r="O15" i="10" s="1"/>
  <c r="M17" i="10"/>
  <c r="O17" i="10" s="1"/>
  <c r="R18" i="9"/>
  <c r="K18" i="9"/>
  <c r="L18" i="9" s="1"/>
  <c r="N19" i="9"/>
  <c r="P14" i="9"/>
  <c r="R14" i="9" s="1"/>
  <c r="Q15" i="9"/>
  <c r="R15" i="9" s="1"/>
  <c r="Q18" i="9"/>
  <c r="R19" i="9"/>
  <c r="U18" i="8"/>
  <c r="U14" i="8"/>
  <c r="Q20" i="8"/>
  <c r="N19" i="8"/>
  <c r="O19" i="8" s="1"/>
  <c r="U17" i="8"/>
  <c r="U20" i="8"/>
  <c r="S15" i="8"/>
  <c r="U15" i="8" s="1"/>
  <c r="T19" i="8"/>
  <c r="S16" i="8"/>
  <c r="U16" i="8" s="1"/>
  <c r="S19" i="8"/>
  <c r="U19" i="8" s="1"/>
  <c r="K15" i="7"/>
  <c r="N14" i="7"/>
  <c r="M12" i="7"/>
  <c r="O12" i="7" s="1"/>
  <c r="O15" i="7"/>
  <c r="O16" i="6"/>
  <c r="H15" i="6"/>
  <c r="I15" i="6" s="1"/>
  <c r="M14" i="6"/>
  <c r="O14" i="6" s="1"/>
  <c r="M12" i="6"/>
  <c r="O12" i="6" s="1"/>
  <c r="M13" i="6"/>
  <c r="O13" i="6" s="1"/>
  <c r="N15" i="6"/>
  <c r="M15" i="6"/>
  <c r="O15" i="6" s="1"/>
  <c r="K16" i="6"/>
  <c r="P12" i="5"/>
  <c r="R12" i="5" s="1"/>
  <c r="P13" i="5"/>
  <c r="R13" i="5" s="1"/>
  <c r="R17" i="5"/>
  <c r="P15" i="5"/>
  <c r="R15" i="5" s="1"/>
  <c r="Q14" i="5"/>
  <c r="R14" i="5" s="1"/>
  <c r="N17" i="5"/>
  <c r="P16" i="9"/>
  <c r="R16" i="9" s="1"/>
  <c r="M14" i="7"/>
  <c r="O14" i="7" s="1"/>
  <c r="M13" i="7"/>
  <c r="O13" i="7" s="1"/>
  <c r="Q16" i="5"/>
  <c r="R16" i="5" s="1"/>
  <c r="S12" i="4"/>
  <c r="U12" i="4" s="1"/>
  <c r="P7" i="7"/>
  <c r="P7" i="6"/>
  <c r="S7" i="5"/>
  <c r="V7" i="4"/>
  <c r="A7" i="7"/>
  <c r="A7" i="6"/>
  <c r="A7" i="5"/>
  <c r="A7" i="4"/>
  <c r="S14" i="12"/>
  <c r="R14" i="12"/>
  <c r="Q14" i="12"/>
  <c r="F14" i="12"/>
  <c r="L11" i="12"/>
  <c r="S14" i="11"/>
  <c r="R14" i="11"/>
  <c r="Q14" i="11"/>
  <c r="F14" i="11"/>
  <c r="L11" i="11"/>
  <c r="S14" i="10"/>
  <c r="R14" i="10"/>
  <c r="Q14" i="10"/>
  <c r="F14" i="10"/>
  <c r="M11" i="10"/>
  <c r="V14" i="9"/>
  <c r="U14" i="9"/>
  <c r="T14" i="9"/>
  <c r="I14" i="9"/>
  <c r="P11" i="9"/>
  <c r="Y14" i="8"/>
  <c r="X14" i="8"/>
  <c r="W14" i="8"/>
  <c r="S11" i="8"/>
  <c r="S12" i="7"/>
  <c r="R12" i="7"/>
  <c r="Q12" i="7"/>
  <c r="F12" i="7"/>
  <c r="L9" i="7"/>
  <c r="S12" i="6"/>
  <c r="R12" i="6"/>
  <c r="Q12" i="6"/>
  <c r="F12" i="6"/>
  <c r="M9" i="6"/>
  <c r="V12" i="5"/>
  <c r="U12" i="5"/>
  <c r="T12" i="5"/>
  <c r="I12" i="5"/>
  <c r="P9" i="5"/>
  <c r="R13" i="4"/>
  <c r="T13" i="4" s="1"/>
  <c r="Y12" i="4"/>
  <c r="X12" i="4"/>
  <c r="W12" i="4"/>
  <c r="S9" i="4"/>
  <c r="G18" i="10" a="1"/>
  <c r="J19" i="9" a="1"/>
  <c r="M20" i="8" a="1"/>
  <c r="G15" i="7" a="1"/>
  <c r="G16" i="6" a="1"/>
  <c r="J17" i="5" a="1"/>
  <c r="G18" i="10" l="1"/>
  <c r="J19" i="9"/>
  <c r="M20" i="8"/>
  <c r="G15" i="7"/>
  <c r="G16" i="6"/>
  <c r="J17" i="5"/>
  <c r="S13" i="4"/>
  <c r="U13" i="4" s="1"/>
  <c r="Q15" i="4"/>
  <c r="Q17" i="4"/>
  <c r="N17" i="4"/>
  <c r="O17" i="4" s="1"/>
  <c r="Q16" i="4"/>
  <c r="N15" i="4"/>
  <c r="O15" i="4" s="1"/>
  <c r="Q14" i="4"/>
  <c r="N14" i="4"/>
  <c r="O14" i="4" s="1"/>
  <c r="Q13" i="4"/>
  <c r="R16" i="4"/>
  <c r="T16" i="4" l="1"/>
  <c r="S16" i="4"/>
  <c r="U16" i="4" s="1"/>
  <c r="U18" i="4"/>
  <c r="Q18" i="4"/>
  <c r="R17" i="4"/>
  <c r="R15" i="4"/>
  <c r="R14" i="4"/>
  <c r="N16" i="4"/>
  <c r="O16" i="4" s="1"/>
  <c r="N13" i="4"/>
  <c r="O13" i="4" s="1"/>
  <c r="U12" i="7"/>
  <c r="T17" i="4" l="1"/>
  <c r="S17" i="4"/>
  <c r="U17" i="4" s="1"/>
  <c r="T15" i="4"/>
  <c r="S15" i="4"/>
  <c r="U15" i="4" s="1"/>
  <c r="T14" i="4"/>
  <c r="S14" i="4"/>
  <c r="U14" i="4" s="1"/>
  <c r="T12" i="7"/>
  <c r="T12" i="6"/>
  <c r="T14" i="12"/>
  <c r="U14" i="10"/>
  <c r="X12" i="5"/>
  <c r="W12" i="5"/>
  <c r="T14" i="10"/>
  <c r="U12" i="6"/>
  <c r="U14" i="12"/>
  <c r="M18" i="4" a="1"/>
  <c r="M18" i="4" l="1"/>
  <c r="U14" i="11"/>
  <c r="Z12" i="4"/>
  <c r="T14" i="11"/>
  <c r="Z14" i="8"/>
  <c r="AA14" i="8"/>
  <c r="X14" i="9"/>
  <c r="W14" i="9"/>
  <c r="AA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<sst xmlns="http://schemas.openxmlformats.org/spreadsheetml/2006/main" count="661" uniqueCount="126">
  <si>
    <t>LIST OF RIDERS AND HORSES / START LIST</t>
  </si>
  <si>
    <t>COMPETITION NAME</t>
  </si>
  <si>
    <t>Date</t>
  </si>
  <si>
    <t>START №</t>
  </si>
  <si>
    <t>COUNTRY</t>
  </si>
  <si>
    <t>RIDER</t>
  </si>
  <si>
    <t>FEI ID</t>
  </si>
  <si>
    <t>HORSE</t>
  </si>
  <si>
    <t>TRAINER</t>
  </si>
  <si>
    <t>FIRST VET INSPECTION</t>
  </si>
  <si>
    <t>CEI 3* 160 km; 5:00:00</t>
  </si>
  <si>
    <t>RUS</t>
  </si>
  <si>
    <t>RIDER NAME</t>
  </si>
  <si>
    <t>TRAINER NAME</t>
  </si>
  <si>
    <t>Passed</t>
  </si>
  <si>
    <t>CEI 2* 120 km; 5:30:00</t>
  </si>
  <si>
    <t>CEI 1* 100 km; 7:00:00</t>
  </si>
  <si>
    <t>МАСТЕР ЛИСТ / СТАРТ ЛИСТ / ПРОТОКОЛ ПЕРВОЙ ВЕТЕРИНАРНОЙ ИНСПЕКЦИИ</t>
  </si>
  <si>
    <t>НАЗВАНИЕ СОРЕВНОВНОВАНИЯ</t>
  </si>
  <si>
    <t>Место проведения</t>
  </si>
  <si>
    <t>Дата</t>
  </si>
  <si>
    <t>ВСАДНИК</t>
  </si>
  <si>
    <t>№ ФКСР</t>
  </si>
  <si>
    <t>ЗВАНИЕ
РАЗРЯД</t>
  </si>
  <si>
    <t>ТРЕНЕР ВСАДНИКА</t>
  </si>
  <si>
    <t>ЛОШАДЬ</t>
  </si>
  <si>
    <t>ПАСПОРТ
ФКСР</t>
  </si>
  <si>
    <t>КОМАНДА / РЕГИОН</t>
  </si>
  <si>
    <t>ПРЕДВ. ВЕТ. ИНСПЕКЦИЯ</t>
  </si>
  <si>
    <t>CEN 3* 160 км</t>
  </si>
  <si>
    <t>ФАМИЛИЯ Имя</t>
  </si>
  <si>
    <t>КМС</t>
  </si>
  <si>
    <t>Тренер всадника</t>
  </si>
  <si>
    <t>Пройдена</t>
  </si>
  <si>
    <t>CEN 2* 120 км</t>
  </si>
  <si>
    <t>CEN 1* 100 км</t>
  </si>
  <si>
    <t>CEN 80 км</t>
  </si>
  <si>
    <t>CEN 40 км</t>
  </si>
  <si>
    <t>SPh</t>
  </si>
  <si>
    <t>Place</t>
  </si>
  <si>
    <t>Rider_ID</t>
  </si>
  <si>
    <t>Horse_ID</t>
  </si>
  <si>
    <t>SAver</t>
  </si>
  <si>
    <t>TTime</t>
  </si>
  <si>
    <t>FEI ENDURANCE</t>
  </si>
  <si>
    <t>CEI 3* 160 km</t>
  </si>
  <si>
    <t>Location</t>
  </si>
  <si>
    <t>Start</t>
  </si>
  <si>
    <t>1st Phase</t>
  </si>
  <si>
    <t>Hold Time</t>
  </si>
  <si>
    <t>2nd Phase</t>
  </si>
  <si>
    <t>3rd Phase</t>
  </si>
  <si>
    <t>4th Phase</t>
  </si>
  <si>
    <t>5th Phase</t>
  </si>
  <si>
    <t>6th Phase</t>
  </si>
  <si>
    <t>Closing the Finish</t>
  </si>
  <si>
    <t>Min. Speed</t>
  </si>
  <si>
    <t>km</t>
  </si>
  <si>
    <t>km/h</t>
  </si>
  <si>
    <t>Pos.</t>
  </si>
  <si>
    <t>Start №</t>
  </si>
  <si>
    <t>Rider
Horse / Owner
Horse Trainer</t>
  </si>
  <si>
    <t>Phase</t>
  </si>
  <si>
    <t>Depart.</t>
  </si>
  <si>
    <t>Arrival</t>
  </si>
  <si>
    <t>Loop Time</t>
  </si>
  <si>
    <t>Loop Speed</t>
  </si>
  <si>
    <t>Vet In</t>
  </si>
  <si>
    <t>Rec. Time</t>
  </si>
  <si>
    <t>Phase Time</t>
  </si>
  <si>
    <t>Phase Speed</t>
  </si>
  <si>
    <t>Total Ride Time</t>
  </si>
  <si>
    <t>Avg. Speed</t>
  </si>
  <si>
    <t>Qual. Cat.</t>
  </si>
  <si>
    <t>Lead Time:</t>
  </si>
  <si>
    <t>Avg. Rec. Time:</t>
  </si>
  <si>
    <t>Total Rec. Time:</t>
  </si>
  <si>
    <t>President of Ground Jury:</t>
  </si>
  <si>
    <t>CEI 2* 120 km</t>
  </si>
  <si>
    <t>CEI 1* 100 km</t>
  </si>
  <si>
    <t>ТЕХНИЧЕСКИЕ РЕЗУЛЬТАТЫ</t>
  </si>
  <si>
    <t>СТАТУС И НАЗВАНИЕ СОРЕВНОВНОВАНИЯ</t>
  </si>
  <si>
    <t>Возрастные группы участников: мужчины и женщины, юниоры и юниорки (14-21 год), мальчики и девочки (до 15 лет)</t>
  </si>
  <si>
    <t>CEN 3* 160 км в один день</t>
  </si>
  <si>
    <t>Старт</t>
  </si>
  <si>
    <t>1-й этап</t>
  </si>
  <si>
    <t>Отдых</t>
  </si>
  <si>
    <t>2-й этап</t>
  </si>
  <si>
    <t>3-й этап</t>
  </si>
  <si>
    <t>4-й этап</t>
  </si>
  <si>
    <t>5-й этап</t>
  </si>
  <si>
    <t>6-й этап</t>
  </si>
  <si>
    <t>Закрытие финиша</t>
  </si>
  <si>
    <t>Мин. скорость</t>
  </si>
  <si>
    <t>км</t>
  </si>
  <si>
    <t>км/ч</t>
  </si>
  <si>
    <t>Место</t>
  </si>
  <si>
    <t>Cтарт. номер</t>
  </si>
  <si>
    <t>Всадник
Лошадь / Владелец
Регион</t>
  </si>
  <si>
    <t>Этап</t>
  </si>
  <si>
    <t>Отправл.</t>
  </si>
  <si>
    <t>Прибытие</t>
  </si>
  <si>
    <t>Время круга</t>
  </si>
  <si>
    <t>Скорость круга</t>
  </si>
  <si>
    <t>Вход в вет.зону</t>
  </si>
  <si>
    <t>Время восстан.</t>
  </si>
  <si>
    <t>Время этапа</t>
  </si>
  <si>
    <t>Скорость этапа</t>
  </si>
  <si>
    <t>Общее время</t>
  </si>
  <si>
    <t>Средняя скорость</t>
  </si>
  <si>
    <t>Вып. норм.</t>
  </si>
  <si>
    <t>Отстав. от лидера:</t>
  </si>
  <si>
    <t>Сред. время. восст.:</t>
  </si>
  <si>
    <t>Общ. время восст.:</t>
  </si>
  <si>
    <t>Главный судья</t>
  </si>
  <si>
    <t>Главный секретарь</t>
  </si>
  <si>
    <t>Ветеринарный врач</t>
  </si>
  <si>
    <t>President of Veterinary Commission:</t>
  </si>
  <si>
    <t>СТАРТ. №</t>
  </si>
  <si>
    <t>RUS / RIDER NAME / FEI ID</t>
  </si>
  <si>
    <t>№ паспорта</t>
  </si>
  <si>
    <t>Членск. №</t>
  </si>
  <si>
    <t>ФАМИЛИЯ Имя / Членск. № ФКСР / Разряд / Тренер всадника</t>
  </si>
  <si>
    <t>HORSE NAME / 2010 / Gender / Color / Breed / Owner name</t>
  </si>
  <si>
    <t>КЛИЧКА / 2010 / Пол / Масть / Порода / Место рождения / Владелец лошади</t>
  </si>
  <si>
    <t>КЛИЧКА / 2010 / Пол / Масть / Порода / Место рождения / Владелец лошади / № паспорта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</si>
</sst>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b/>
      <sz val="24"/>
      <color rgb="FF000000"/>
      <name val="Verdana"/>
    </font>
    <font>
      <sz val="11"/>
      <name val="Verdana"/>
    </font>
    <font>
      <sz val="14"/>
      <name val="Verdana"/>
    </font>
    <font>
      <b/>
      <sz val="10"/>
      <name val="Verdana"/>
    </font>
    <font>
      <sz val="11"/>
      <name val="Calibri"/>
    </font>
    <font>
      <b/>
      <sz val="18"/>
      <name val="Verdana"/>
    </font>
    <font>
      <sz val="10"/>
      <name val="Verdana"/>
    </font>
    <font>
      <sz val="10"/>
      <name val="Calibri"/>
    </font>
    <font>
      <b/>
      <sz val="18"/>
      <color rgb="FF000000"/>
      <name val="Verdana"/>
    </font>
    <font>
      <sz val="11"/>
      <name val="Arial"/>
    </font>
    <font>
      <sz val="11"/>
      <name val="Calibri"/>
    </font>
    <font>
      <sz val="11"/>
      <color rgb="FF000000"/>
      <name val="Verdana"/>
    </font>
    <font>
      <b/>
      <sz val="11"/>
      <name val="Verdana"/>
    </font>
    <font>
      <sz val="18"/>
      <name val="Verdana"/>
    </font>
    <font>
      <sz val="8"/>
      <name val="Verdana"/>
    </font>
    <font>
      <b/>
      <sz val="18"/>
      <color rgb="FFFF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  <charset val="204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21" fontId="6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4" borderId="0" xfId="0" applyFont="1" applyFill="1" applyAlignment="1"/>
    <xf numFmtId="0" fontId="10" fillId="4" borderId="0" xfId="0" applyFont="1" applyFill="1"/>
    <xf numFmtId="0" fontId="10" fillId="4" borderId="0" xfId="0" applyFont="1" applyFill="1"/>
    <xf numFmtId="0" fontId="11" fillId="0" borderId="0" xfId="0" applyFont="1"/>
    <xf numFmtId="0" fontId="12" fillId="2" borderId="0" xfId="0" applyFont="1" applyFill="1" applyAlignment="1"/>
    <xf numFmtId="21" fontId="13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1" fontId="7" fillId="5" borderId="4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21" fontId="7" fillId="0" borderId="11" xfId="0" applyNumberFormat="1" applyFont="1" applyBorder="1" applyAlignment="1">
      <alignment horizontal="center" vertical="center"/>
    </xf>
    <xf numFmtId="21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left" vertical="center"/>
    </xf>
    <xf numFmtId="21" fontId="7" fillId="5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5" borderId="15" xfId="0" applyFont="1" applyFill="1" applyBorder="1"/>
    <xf numFmtId="0" fontId="5" fillId="5" borderId="2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/>
    <xf numFmtId="0" fontId="10" fillId="4" borderId="0" xfId="0" applyFont="1" applyFill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7" fillId="0" borderId="0" xfId="0" applyFont="1" applyAlignment="1"/>
    <xf numFmtId="0" fontId="20" fillId="3" borderId="1" xfId="0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0" xfId="0" applyFont="1" applyAlignment="1"/>
    <xf numFmtId="0" fontId="4" fillId="3" borderId="5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5" fillId="0" borderId="6" xfId="0" applyFont="1" applyBorder="1"/>
    <xf numFmtId="0" fontId="4" fillId="5" borderId="8" xfId="0" applyFont="1" applyFill="1" applyBorder="1" applyAlignment="1">
      <alignment horizontal="center" vertical="center"/>
    </xf>
    <xf numFmtId="21" fontId="7" fillId="0" borderId="0" xfId="0" applyNumberFormat="1" applyFont="1" applyAlignment="1">
      <alignment horizontal="center" vertical="center"/>
    </xf>
    <xf numFmtId="46" fontId="7" fillId="5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5" fillId="0" borderId="3" xfId="0" applyFont="1" applyBorder="1"/>
    <xf numFmtId="0" fontId="7" fillId="0" borderId="0" xfId="0" applyFont="1" applyAlignment="1">
      <alignment horizontal="center" vertical="center"/>
    </xf>
    <xf numFmtId="0" fontId="4" fillId="5" borderId="15" xfId="0" applyFont="1" applyFill="1" applyBorder="1" applyAlignment="1">
      <alignment horizontal="right" vertical="center" wrapText="1"/>
    </xf>
    <xf numFmtId="0" fontId="5" fillId="0" borderId="15" xfId="0" applyFont="1" applyBorder="1"/>
    <xf numFmtId="0" fontId="15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4" xfId="0" applyFont="1" applyBorder="1"/>
    <xf numFmtId="0" fontId="5" fillId="0" borderId="13" xfId="0" applyFont="1" applyBorder="1"/>
    <xf numFmtId="0" fontId="21" fillId="0" borderId="14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4" xfId="0" applyFont="1" applyBorder="1"/>
    <xf numFmtId="2" fontId="7" fillId="0" borderId="0" xfId="0" applyNumberFormat="1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" fillId="0" borderId="11" xfId="0" applyFont="1" applyBorder="1"/>
    <xf numFmtId="0" fontId="4" fillId="0" borderId="0" xfId="0" applyFont="1" applyAlignment="1">
      <alignment horizontal="center" vertical="center"/>
    </xf>
    <xf numFmtId="21" fontId="7" fillId="5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21" fontId="2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7">
    <dxf>
      <fill>
        <patternFill>
          <bgColor theme="7" tint="0.59996337778862885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CE8B2"/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CE8B2"/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CE8B2"/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CE8B2"/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>
          <bgColor theme="7" tint="0.59996337778862885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619250" cy="857250"/>
    <xdr:pic>
      <xdr:nvPicPr>
        <xdr:cNvPr id="2" name="image4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409575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400050" cy="4000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400050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409575" cy="4095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00050" cy="40005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00050" cy="40005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409575" cy="4095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400050" cy="4000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400050" cy="4000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9250" cy="857250"/>
    <xdr:pic>
      <xdr:nvPicPr>
        <xdr:cNvPr id="2" name="image4.pn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88900</xdr:colOff>
      <xdr:row>11</xdr:row>
      <xdr:rowOff>12700</xdr:rowOff>
    </xdr:from>
    <xdr:ext cx="546100" cy="533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62100" y="2819400"/>
          <a:ext cx="546100" cy="533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1619250" cy="857250"/>
    <xdr:pic>
      <xdr:nvPicPr>
        <xdr:cNvPr id="2" name="image4.pn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127000</xdr:colOff>
      <xdr:row>10</xdr:row>
      <xdr:rowOff>520700</xdr:rowOff>
    </xdr:from>
    <xdr:ext cx="546100" cy="533400"/>
    <xdr:pic>
      <xdr:nvPicPr>
        <xdr:cNvPr id="5" name="image1.png">
          <a:extLst>
            <a:ext uri="{FF2B5EF4-FFF2-40B4-BE49-F238E27FC236}">
              <a16:creationId xmlns:a16="http://schemas.microsoft.com/office/drawing/2014/main" id="{51A28934-1C27-1D4D-8CF1-B4EE4835EE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2900" y="2755900"/>
          <a:ext cx="546100" cy="5334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1619250" cy="857250"/>
    <xdr:pic>
      <xdr:nvPicPr>
        <xdr:cNvPr id="2" name="image4.png" title="Изображение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203200</xdr:colOff>
      <xdr:row>10</xdr:row>
      <xdr:rowOff>508000</xdr:rowOff>
    </xdr:from>
    <xdr:ext cx="406400" cy="406400"/>
    <xdr:pic>
      <xdr:nvPicPr>
        <xdr:cNvPr id="4" name="image1.png">
          <a:extLst>
            <a:ext uri="{FF2B5EF4-FFF2-40B4-BE49-F238E27FC236}">
              <a16:creationId xmlns:a16="http://schemas.microsoft.com/office/drawing/2014/main" id="{F7F5147A-08ED-5447-B77E-F5B9066519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9900" y="2743200"/>
          <a:ext cx="406400" cy="4064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1619250" cy="857250"/>
    <xdr:pic>
      <xdr:nvPicPr>
        <xdr:cNvPr id="2" name="image4.png" title="Изображение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10</xdr:row>
      <xdr:rowOff>495300</xdr:rowOff>
    </xdr:from>
    <xdr:ext cx="406400" cy="406400"/>
    <xdr:pic>
      <xdr:nvPicPr>
        <xdr:cNvPr id="4" name="image1.png">
          <a:extLst>
            <a:ext uri="{FF2B5EF4-FFF2-40B4-BE49-F238E27FC236}">
              <a16:creationId xmlns:a16="http://schemas.microsoft.com/office/drawing/2014/main" id="{5B4CBC82-DCD3-5E40-8524-BF36A50A6F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1800" y="2730500"/>
          <a:ext cx="406400" cy="4064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161925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161925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657350" cy="75247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V24"/>
  <sheetViews>
    <sheetView tabSelected="1" workbookViewId="0">
      <selection activeCell="F9" sqref="F9"/>
    </sheetView>
  </sheetViews>
  <sheetFormatPr baseColWidth="10" defaultColWidth="17.33203125" defaultRowHeight="15" customHeight="1" x14ac:dyDescent="0.2"/>
  <cols>
    <col min="1" max="1" width="10.33203125" customWidth="1"/>
    <col min="2" max="2" width="6.1640625" style="65" customWidth="1"/>
    <col min="3" max="3" width="6.1640625" customWidth="1"/>
    <col min="4" max="4" width="39.33203125" customWidth="1"/>
    <col min="5" max="5" width="11.5" customWidth="1"/>
    <col min="6" max="6" width="54.83203125" customWidth="1"/>
    <col min="7" max="7" width="9.33203125" customWidth="1"/>
    <col min="8" max="8" width="34.5" customWidth="1"/>
  </cols>
  <sheetData>
    <row r="1" spans="1:22" ht="22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30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1"/>
      <c r="K2" s="1"/>
      <c r="L2" s="1"/>
      <c r="M2" s="1"/>
      <c r="N2" s="1"/>
      <c r="O2" s="1"/>
      <c r="P2" s="1"/>
      <c r="Q2" s="1"/>
      <c r="R2" s="1"/>
    </row>
    <row r="3" spans="1:22" x14ac:dyDescent="0.2">
      <c r="A3" s="2"/>
      <c r="B3" s="6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18" x14ac:dyDescent="0.2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3"/>
      <c r="K4" s="3"/>
      <c r="L4" s="3"/>
      <c r="M4" s="3"/>
      <c r="N4" s="3"/>
      <c r="O4" s="3"/>
      <c r="P4" s="3"/>
      <c r="Q4" s="3"/>
      <c r="R4" s="3"/>
    </row>
    <row r="5" spans="1:22" ht="18" x14ac:dyDescent="0.2">
      <c r="A5" s="75"/>
      <c r="B5" s="77"/>
      <c r="C5" s="77"/>
      <c r="D5" s="77"/>
      <c r="E5" s="77"/>
      <c r="F5" s="77"/>
      <c r="G5" s="77"/>
      <c r="H5" s="77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2" x14ac:dyDescent="0.2">
      <c r="A6" s="4" t="s">
        <v>46</v>
      </c>
      <c r="B6" s="66"/>
      <c r="C6" s="2"/>
      <c r="D6" s="2"/>
      <c r="E6" s="2"/>
      <c r="F6" s="2"/>
      <c r="G6" s="2"/>
      <c r="I6" s="5" t="s">
        <v>2</v>
      </c>
      <c r="J6" s="2"/>
      <c r="K6" s="2"/>
      <c r="L6" s="2"/>
      <c r="M6" s="2"/>
      <c r="N6" s="2"/>
      <c r="O6" s="2"/>
      <c r="P6" s="2"/>
      <c r="Q6" s="2"/>
      <c r="R6" s="2"/>
    </row>
    <row r="7" spans="1:22" ht="31.5" customHeight="1" x14ac:dyDescent="0.2">
      <c r="A7" s="6" t="s">
        <v>3</v>
      </c>
      <c r="B7" s="78" t="s">
        <v>4</v>
      </c>
      <c r="C7" s="79"/>
      <c r="D7" s="6" t="s">
        <v>5</v>
      </c>
      <c r="E7" s="6" t="s">
        <v>6</v>
      </c>
      <c r="F7" s="6" t="s">
        <v>7</v>
      </c>
      <c r="G7" s="6" t="s">
        <v>6</v>
      </c>
      <c r="H7" s="6" t="s">
        <v>8</v>
      </c>
      <c r="I7" s="6" t="s">
        <v>9</v>
      </c>
    </row>
    <row r="8" spans="1:22" ht="23" x14ac:dyDescent="0.25">
      <c r="A8" s="76" t="s">
        <v>10</v>
      </c>
      <c r="B8" s="76"/>
      <c r="C8" s="76"/>
      <c r="D8" s="76"/>
      <c r="E8" s="76"/>
      <c r="F8" s="123"/>
      <c r="G8" s="76"/>
      <c r="H8" s="76"/>
      <c r="I8" s="76"/>
      <c r="J8" s="7"/>
      <c r="L8" s="8"/>
      <c r="M8" s="8"/>
      <c r="N8" s="8"/>
      <c r="O8" s="8"/>
      <c r="P8" s="8"/>
      <c r="Q8" s="8"/>
      <c r="R8" s="8"/>
    </row>
    <row r="9" spans="1:22" ht="32.25" customHeight="1" x14ac:dyDescent="0.2">
      <c r="A9" s="9">
        <v>10</v>
      </c>
      <c r="B9" s="10"/>
      <c r="C9" s="11" t="s">
        <v>11</v>
      </c>
      <c r="D9" s="12" t="s">
        <v>12</v>
      </c>
      <c r="E9" s="120" t="s">
        <v>6</v>
      </c>
      <c r="F9" s="125" t="s">
        <v>123</v>
      </c>
      <c r="G9" s="122" t="s">
        <v>6</v>
      </c>
      <c r="H9" s="12" t="s">
        <v>13</v>
      </c>
      <c r="I9" s="12" t="s">
        <v>14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31.5" customHeight="1" x14ac:dyDescent="0.2">
      <c r="A10" s="9">
        <v>10</v>
      </c>
      <c r="B10" s="10"/>
      <c r="C10" s="11" t="s">
        <v>11</v>
      </c>
      <c r="D10" s="12" t="s">
        <v>12</v>
      </c>
      <c r="E10" s="120" t="s">
        <v>6</v>
      </c>
      <c r="F10" s="125" t="s">
        <v>123</v>
      </c>
      <c r="G10" s="122" t="s">
        <v>6</v>
      </c>
      <c r="H10" s="12" t="s">
        <v>13</v>
      </c>
      <c r="I10" s="12" t="s">
        <v>14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31.5" customHeight="1" x14ac:dyDescent="0.2">
      <c r="A11" s="14">
        <v>10</v>
      </c>
      <c r="B11" s="10"/>
      <c r="C11" s="11" t="s">
        <v>11</v>
      </c>
      <c r="D11" s="15" t="s">
        <v>12</v>
      </c>
      <c r="E11" s="121" t="s">
        <v>6</v>
      </c>
      <c r="F11" s="125" t="s">
        <v>123</v>
      </c>
      <c r="G11" s="16" t="s">
        <v>6</v>
      </c>
      <c r="H11" s="16" t="s">
        <v>13</v>
      </c>
      <c r="I11" s="12" t="s">
        <v>14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3" x14ac:dyDescent="0.25">
      <c r="A12" s="76" t="s">
        <v>15</v>
      </c>
      <c r="B12" s="76"/>
      <c r="C12" s="76"/>
      <c r="D12" s="76"/>
      <c r="E12" s="76"/>
      <c r="F12" s="124"/>
      <c r="G12" s="76"/>
      <c r="H12" s="76"/>
      <c r="I12" s="76"/>
      <c r="J12" s="7"/>
      <c r="L12" s="8"/>
      <c r="M12" s="8"/>
      <c r="N12" s="8"/>
      <c r="O12" s="8"/>
      <c r="P12" s="8"/>
      <c r="Q12" s="8"/>
      <c r="R12" s="8"/>
    </row>
    <row r="13" spans="1:22" ht="32.25" customHeight="1" x14ac:dyDescent="0.2">
      <c r="A13" s="9">
        <v>10</v>
      </c>
      <c r="B13" s="10"/>
      <c r="C13" s="11" t="s">
        <v>11</v>
      </c>
      <c r="D13" s="12" t="s">
        <v>12</v>
      </c>
      <c r="E13" s="12" t="s">
        <v>6</v>
      </c>
      <c r="F13" s="125" t="s">
        <v>123</v>
      </c>
      <c r="G13" s="12" t="s">
        <v>6</v>
      </c>
      <c r="H13" s="12" t="s">
        <v>13</v>
      </c>
      <c r="I13" s="12" t="s">
        <v>14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31.5" customHeight="1" x14ac:dyDescent="0.2">
      <c r="A14" s="9">
        <v>10</v>
      </c>
      <c r="B14" s="10"/>
      <c r="C14" s="11" t="s">
        <v>11</v>
      </c>
      <c r="D14" s="12" t="s">
        <v>12</v>
      </c>
      <c r="E14" s="12" t="s">
        <v>6</v>
      </c>
      <c r="F14" s="125" t="s">
        <v>123</v>
      </c>
      <c r="G14" s="12" t="s">
        <v>6</v>
      </c>
      <c r="H14" s="12" t="s">
        <v>13</v>
      </c>
      <c r="I14" s="12" t="s">
        <v>14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31.5" customHeight="1" x14ac:dyDescent="0.2">
      <c r="A15" s="14">
        <v>10</v>
      </c>
      <c r="B15" s="10"/>
      <c r="C15" s="11" t="s">
        <v>11</v>
      </c>
      <c r="D15" s="15" t="s">
        <v>12</v>
      </c>
      <c r="E15" s="15" t="s">
        <v>6</v>
      </c>
      <c r="F15" s="125" t="s">
        <v>123</v>
      </c>
      <c r="G15" s="16" t="s">
        <v>6</v>
      </c>
      <c r="H15" s="16" t="s">
        <v>13</v>
      </c>
      <c r="I15" s="12" t="s">
        <v>14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23" x14ac:dyDescent="0.25">
      <c r="A16" s="76" t="s">
        <v>16</v>
      </c>
      <c r="B16" s="76"/>
      <c r="C16" s="76"/>
      <c r="D16" s="76"/>
      <c r="E16" s="76"/>
      <c r="F16" s="76"/>
      <c r="G16" s="76"/>
      <c r="H16" s="76"/>
      <c r="I16" s="76"/>
      <c r="J16" s="7"/>
      <c r="L16" s="8"/>
      <c r="M16" s="8"/>
      <c r="N16" s="8"/>
      <c r="O16" s="8"/>
      <c r="P16" s="8"/>
      <c r="Q16" s="8"/>
      <c r="R16" s="8"/>
    </row>
    <row r="17" spans="1:22" ht="32.25" customHeight="1" x14ac:dyDescent="0.2">
      <c r="A17" s="9">
        <v>10</v>
      </c>
      <c r="B17" s="10"/>
      <c r="C17" s="11" t="s">
        <v>11</v>
      </c>
      <c r="D17" s="12" t="s">
        <v>12</v>
      </c>
      <c r="E17" s="12" t="s">
        <v>6</v>
      </c>
      <c r="F17" s="125" t="s">
        <v>123</v>
      </c>
      <c r="G17" s="12" t="s">
        <v>6</v>
      </c>
      <c r="H17" s="12" t="s">
        <v>13</v>
      </c>
      <c r="I17" s="12" t="s">
        <v>14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31.5" customHeight="1" x14ac:dyDescent="0.2">
      <c r="A18" s="9">
        <v>10</v>
      </c>
      <c r="B18" s="10"/>
      <c r="C18" s="11" t="s">
        <v>11</v>
      </c>
      <c r="D18" s="12" t="s">
        <v>12</v>
      </c>
      <c r="E18" s="12" t="s">
        <v>6</v>
      </c>
      <c r="F18" s="125" t="s">
        <v>123</v>
      </c>
      <c r="G18" s="12" t="s">
        <v>6</v>
      </c>
      <c r="H18" s="12" t="s">
        <v>13</v>
      </c>
      <c r="I18" s="12" t="s">
        <v>14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31.5" customHeight="1" x14ac:dyDescent="0.2">
      <c r="A19" s="14">
        <v>10</v>
      </c>
      <c r="B19" s="10"/>
      <c r="C19" s="11" t="s">
        <v>11</v>
      </c>
      <c r="D19" s="15" t="s">
        <v>12</v>
      </c>
      <c r="E19" s="15" t="s">
        <v>6</v>
      </c>
      <c r="F19" s="125" t="s">
        <v>123</v>
      </c>
      <c r="G19" s="16" t="s">
        <v>6</v>
      </c>
      <c r="H19" s="16" t="s">
        <v>13</v>
      </c>
      <c r="I19" s="12" t="s">
        <v>14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2" spans="1:22" ht="15" customHeight="1" x14ac:dyDescent="0.2">
      <c r="D22" s="68" t="s">
        <v>117</v>
      </c>
      <c r="E22" s="69"/>
    </row>
    <row r="23" spans="1:22" ht="15" customHeight="1" x14ac:dyDescent="0.2">
      <c r="D23" s="69"/>
      <c r="E23" s="69"/>
    </row>
    <row r="24" spans="1:22" ht="15" customHeight="1" x14ac:dyDescent="0.2">
      <c r="D24" s="68" t="s">
        <v>77</v>
      </c>
    </row>
  </sheetData>
  <mergeCells count="7">
    <mergeCell ref="A2:I2"/>
    <mergeCell ref="A4:I4"/>
    <mergeCell ref="A8:I8"/>
    <mergeCell ref="A12:I12"/>
    <mergeCell ref="A16:I16"/>
    <mergeCell ref="A5:H5"/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R35"/>
  <sheetViews>
    <sheetView topLeftCell="A3" workbookViewId="0">
      <selection activeCell="F9" sqref="F9"/>
    </sheetView>
  </sheetViews>
  <sheetFormatPr baseColWidth="10" defaultColWidth="17.33203125" defaultRowHeight="15" customHeight="1" x14ac:dyDescent="0.2"/>
  <cols>
    <col min="1" max="1" width="11.33203125" customWidth="1"/>
    <col min="2" max="2" width="39.33203125" customWidth="1"/>
    <col min="3" max="3" width="12" customWidth="1"/>
    <col min="4" max="4" width="13.1640625" customWidth="1"/>
    <col min="5" max="5" width="34.5" customWidth="1"/>
    <col min="6" max="6" width="70.1640625" customWidth="1"/>
    <col min="7" max="7" width="12.1640625" customWidth="1"/>
    <col min="8" max="8" width="34.5" customWidth="1"/>
  </cols>
  <sheetData>
    <row r="1" spans="1:18" ht="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30" x14ac:dyDescent="0.2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1"/>
      <c r="N2" s="1"/>
    </row>
    <row r="3" spans="1: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8" x14ac:dyDescent="0.2">
      <c r="A4" s="75" t="s">
        <v>18</v>
      </c>
      <c r="B4" s="75"/>
      <c r="C4" s="75"/>
      <c r="D4" s="75"/>
      <c r="E4" s="75"/>
      <c r="F4" s="75"/>
      <c r="G4" s="75"/>
      <c r="H4" s="75"/>
      <c r="I4" s="75"/>
      <c r="J4" s="3"/>
      <c r="K4" s="3"/>
      <c r="L4" s="3"/>
      <c r="M4" s="3"/>
      <c r="N4" s="3"/>
    </row>
    <row r="5" spans="1:18" ht="18" x14ac:dyDescent="0.2">
      <c r="A5" s="75"/>
      <c r="B5" s="77"/>
      <c r="C5" s="77"/>
      <c r="D5" s="77"/>
      <c r="E5" s="77"/>
      <c r="F5" s="77"/>
      <c r="G5" s="77"/>
      <c r="H5" s="77"/>
      <c r="I5" s="3"/>
      <c r="J5" s="3"/>
      <c r="K5" s="3"/>
      <c r="L5" s="3"/>
      <c r="M5" s="3"/>
      <c r="N5" s="3"/>
    </row>
    <row r="6" spans="1:18" x14ac:dyDescent="0.2">
      <c r="A6" s="4" t="s">
        <v>19</v>
      </c>
      <c r="B6" s="2"/>
      <c r="C6" s="2"/>
      <c r="D6" s="2"/>
      <c r="E6" s="2"/>
      <c r="F6" s="2"/>
      <c r="G6" s="2"/>
      <c r="H6" s="2"/>
      <c r="I6" s="5" t="s">
        <v>20</v>
      </c>
      <c r="J6" s="2"/>
      <c r="K6" s="2"/>
      <c r="L6" s="2"/>
      <c r="M6" s="2"/>
      <c r="N6" s="2"/>
    </row>
    <row r="7" spans="1:18" ht="31.5" customHeight="1" x14ac:dyDescent="0.2">
      <c r="A7" s="70" t="s">
        <v>118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6" t="s">
        <v>28</v>
      </c>
    </row>
    <row r="8" spans="1:18" ht="23" x14ac:dyDescent="0.25">
      <c r="A8" s="76" t="s">
        <v>29</v>
      </c>
      <c r="B8" s="76"/>
      <c r="C8" s="76"/>
      <c r="D8" s="76"/>
      <c r="E8" s="76"/>
      <c r="F8" s="76"/>
      <c r="G8" s="76"/>
      <c r="H8" s="76"/>
      <c r="I8" s="76"/>
      <c r="J8" s="8"/>
      <c r="K8" s="8"/>
      <c r="L8" s="8"/>
      <c r="M8" s="8"/>
      <c r="N8" s="8"/>
    </row>
    <row r="9" spans="1:18" ht="32.25" customHeight="1" x14ac:dyDescent="0.2">
      <c r="A9" s="9">
        <v>10</v>
      </c>
      <c r="B9" s="12" t="s">
        <v>30</v>
      </c>
      <c r="C9" s="73" t="s">
        <v>121</v>
      </c>
      <c r="D9" s="11" t="s">
        <v>31</v>
      </c>
      <c r="E9" s="12" t="s">
        <v>32</v>
      </c>
      <c r="F9" s="126" t="s">
        <v>124</v>
      </c>
      <c r="G9" s="73" t="s">
        <v>120</v>
      </c>
      <c r="H9" s="12" t="s">
        <v>27</v>
      </c>
      <c r="I9" s="12" t="s">
        <v>33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ht="31.5" customHeight="1" x14ac:dyDescent="0.2">
      <c r="A10" s="9">
        <v>10</v>
      </c>
      <c r="B10" s="12" t="s">
        <v>30</v>
      </c>
      <c r="C10" s="73" t="s">
        <v>121</v>
      </c>
      <c r="D10" s="11" t="s">
        <v>31</v>
      </c>
      <c r="E10" s="12" t="s">
        <v>32</v>
      </c>
      <c r="F10" s="126" t="s">
        <v>124</v>
      </c>
      <c r="G10" s="73" t="s">
        <v>120</v>
      </c>
      <c r="H10" s="12" t="s">
        <v>27</v>
      </c>
      <c r="I10" s="12" t="s">
        <v>33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1.5" customHeight="1" x14ac:dyDescent="0.2">
      <c r="A11" s="14">
        <v>10</v>
      </c>
      <c r="B11" s="12" t="s">
        <v>30</v>
      </c>
      <c r="C11" s="73" t="s">
        <v>121</v>
      </c>
      <c r="D11" s="11" t="s">
        <v>31</v>
      </c>
      <c r="E11" s="12" t="s">
        <v>32</v>
      </c>
      <c r="F11" s="126" t="s">
        <v>124</v>
      </c>
      <c r="G11" s="73" t="s">
        <v>120</v>
      </c>
      <c r="H11" s="12" t="s">
        <v>27</v>
      </c>
      <c r="I11" s="12" t="s">
        <v>33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23" x14ac:dyDescent="0.25">
      <c r="A12" s="76" t="s">
        <v>34</v>
      </c>
      <c r="B12" s="76"/>
      <c r="C12" s="76"/>
      <c r="D12" s="76"/>
      <c r="E12" s="76"/>
      <c r="F12" s="76"/>
      <c r="G12" s="76"/>
      <c r="H12" s="76"/>
      <c r="I12" s="76"/>
      <c r="J12" s="8"/>
      <c r="K12" s="8"/>
      <c r="L12" s="8"/>
      <c r="M12" s="8"/>
      <c r="N12" s="8"/>
    </row>
    <row r="13" spans="1:18" ht="32.25" customHeight="1" x14ac:dyDescent="0.2">
      <c r="A13" s="9">
        <v>10</v>
      </c>
      <c r="B13" s="12" t="s">
        <v>30</v>
      </c>
      <c r="C13" s="73" t="s">
        <v>121</v>
      </c>
      <c r="D13" s="11" t="s">
        <v>31</v>
      </c>
      <c r="E13" s="12" t="s">
        <v>32</v>
      </c>
      <c r="F13" s="126" t="s">
        <v>124</v>
      </c>
      <c r="G13" s="73" t="s">
        <v>120</v>
      </c>
      <c r="H13" s="12" t="s">
        <v>27</v>
      </c>
      <c r="I13" s="12" t="s">
        <v>33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31.5" customHeight="1" x14ac:dyDescent="0.2">
      <c r="A14" s="9">
        <v>10</v>
      </c>
      <c r="B14" s="12" t="s">
        <v>30</v>
      </c>
      <c r="C14" s="73" t="s">
        <v>121</v>
      </c>
      <c r="D14" s="11" t="s">
        <v>31</v>
      </c>
      <c r="E14" s="12" t="s">
        <v>32</v>
      </c>
      <c r="F14" s="126" t="s">
        <v>124</v>
      </c>
      <c r="G14" s="73" t="s">
        <v>120</v>
      </c>
      <c r="H14" s="12" t="s">
        <v>27</v>
      </c>
      <c r="I14" s="12" t="s">
        <v>33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31.5" customHeight="1" x14ac:dyDescent="0.2">
      <c r="A15" s="14">
        <v>10</v>
      </c>
      <c r="B15" s="12" t="s">
        <v>30</v>
      </c>
      <c r="C15" s="73" t="s">
        <v>121</v>
      </c>
      <c r="D15" s="11" t="s">
        <v>31</v>
      </c>
      <c r="E15" s="12" t="s">
        <v>32</v>
      </c>
      <c r="F15" s="126" t="s">
        <v>124</v>
      </c>
      <c r="G15" s="73" t="s">
        <v>120</v>
      </c>
      <c r="H15" s="12" t="s">
        <v>27</v>
      </c>
      <c r="I15" s="12" t="s">
        <v>33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23" x14ac:dyDescent="0.25">
      <c r="A16" s="76" t="s">
        <v>35</v>
      </c>
      <c r="B16" s="76"/>
      <c r="C16" s="76"/>
      <c r="D16" s="76"/>
      <c r="E16" s="76"/>
      <c r="F16" s="76"/>
      <c r="G16" s="76"/>
      <c r="H16" s="76"/>
      <c r="I16" s="76"/>
      <c r="J16" s="8"/>
      <c r="K16" s="8"/>
      <c r="L16" s="8"/>
      <c r="M16" s="8"/>
      <c r="N16" s="8"/>
    </row>
    <row r="17" spans="1:18" ht="32.25" customHeight="1" x14ac:dyDescent="0.2">
      <c r="A17" s="9">
        <v>10</v>
      </c>
      <c r="B17" s="12" t="s">
        <v>30</v>
      </c>
      <c r="C17" s="73" t="s">
        <v>121</v>
      </c>
      <c r="D17" s="11" t="s">
        <v>31</v>
      </c>
      <c r="E17" s="12" t="s">
        <v>32</v>
      </c>
      <c r="F17" s="126" t="s">
        <v>124</v>
      </c>
      <c r="G17" s="73" t="s">
        <v>120</v>
      </c>
      <c r="H17" s="12" t="s">
        <v>27</v>
      </c>
      <c r="I17" s="12" t="s">
        <v>33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31.5" customHeight="1" x14ac:dyDescent="0.2">
      <c r="A18" s="9">
        <v>10</v>
      </c>
      <c r="B18" s="12" t="s">
        <v>30</v>
      </c>
      <c r="C18" s="73" t="s">
        <v>121</v>
      </c>
      <c r="D18" s="11" t="s">
        <v>31</v>
      </c>
      <c r="E18" s="12" t="s">
        <v>32</v>
      </c>
      <c r="F18" s="126" t="s">
        <v>124</v>
      </c>
      <c r="G18" s="73" t="s">
        <v>120</v>
      </c>
      <c r="H18" s="12" t="s">
        <v>27</v>
      </c>
      <c r="I18" s="12" t="s">
        <v>33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1.5" customHeight="1" x14ac:dyDescent="0.2">
      <c r="A19" s="14">
        <v>10</v>
      </c>
      <c r="B19" s="12" t="s">
        <v>30</v>
      </c>
      <c r="C19" s="73" t="s">
        <v>121</v>
      </c>
      <c r="D19" s="11" t="s">
        <v>31</v>
      </c>
      <c r="E19" s="12" t="s">
        <v>32</v>
      </c>
      <c r="F19" s="126" t="s">
        <v>124</v>
      </c>
      <c r="G19" s="73" t="s">
        <v>120</v>
      </c>
      <c r="H19" s="12" t="s">
        <v>27</v>
      </c>
      <c r="I19" s="12" t="s">
        <v>33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23" x14ac:dyDescent="0.25">
      <c r="A20" s="76" t="s">
        <v>36</v>
      </c>
      <c r="B20" s="76"/>
      <c r="C20" s="76"/>
      <c r="D20" s="76"/>
      <c r="E20" s="76"/>
      <c r="F20" s="76"/>
      <c r="G20" s="76"/>
      <c r="H20" s="76"/>
      <c r="I20" s="76"/>
      <c r="J20" s="8"/>
      <c r="K20" s="8"/>
      <c r="L20" s="8"/>
      <c r="M20" s="8"/>
      <c r="N20" s="8"/>
    </row>
    <row r="21" spans="1:18" ht="32.25" customHeight="1" x14ac:dyDescent="0.2">
      <c r="A21" s="9">
        <v>10</v>
      </c>
      <c r="B21" s="12" t="s">
        <v>30</v>
      </c>
      <c r="C21" s="73" t="s">
        <v>121</v>
      </c>
      <c r="D21" s="11" t="s">
        <v>31</v>
      </c>
      <c r="E21" s="12" t="s">
        <v>32</v>
      </c>
      <c r="F21" s="126" t="s">
        <v>124</v>
      </c>
      <c r="G21" s="73" t="s">
        <v>120</v>
      </c>
      <c r="H21" s="12" t="s">
        <v>27</v>
      </c>
      <c r="I21" s="12" t="s">
        <v>33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31.5" customHeight="1" x14ac:dyDescent="0.2">
      <c r="A22" s="9">
        <v>10</v>
      </c>
      <c r="B22" s="12" t="s">
        <v>30</v>
      </c>
      <c r="C22" s="73" t="s">
        <v>121</v>
      </c>
      <c r="D22" s="11" t="s">
        <v>31</v>
      </c>
      <c r="E22" s="12" t="s">
        <v>32</v>
      </c>
      <c r="F22" s="126" t="s">
        <v>124</v>
      </c>
      <c r="G22" s="73" t="s">
        <v>120</v>
      </c>
      <c r="H22" s="12" t="s">
        <v>27</v>
      </c>
      <c r="I22" s="12" t="s">
        <v>33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1.5" customHeight="1" x14ac:dyDescent="0.2">
      <c r="A23" s="14">
        <v>10</v>
      </c>
      <c r="B23" s="12" t="s">
        <v>30</v>
      </c>
      <c r="C23" s="73" t="s">
        <v>121</v>
      </c>
      <c r="D23" s="11" t="s">
        <v>31</v>
      </c>
      <c r="E23" s="12" t="s">
        <v>32</v>
      </c>
      <c r="F23" s="126" t="s">
        <v>124</v>
      </c>
      <c r="G23" s="73" t="s">
        <v>120</v>
      </c>
      <c r="H23" s="12" t="s">
        <v>27</v>
      </c>
      <c r="I23" s="12" t="s">
        <v>33</v>
      </c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23" x14ac:dyDescent="0.25">
      <c r="A24" s="76" t="s">
        <v>37</v>
      </c>
      <c r="B24" s="76"/>
      <c r="C24" s="76"/>
      <c r="D24" s="76"/>
      <c r="E24" s="76"/>
      <c r="F24" s="76"/>
      <c r="G24" s="76"/>
      <c r="H24" s="76"/>
      <c r="I24" s="76"/>
      <c r="J24" s="8"/>
      <c r="K24" s="8"/>
      <c r="L24" s="8"/>
      <c r="M24" s="8"/>
      <c r="N24" s="8"/>
    </row>
    <row r="25" spans="1:18" ht="32.25" customHeight="1" x14ac:dyDescent="0.2">
      <c r="A25" s="9">
        <v>10</v>
      </c>
      <c r="B25" s="12" t="s">
        <v>30</v>
      </c>
      <c r="C25" s="73" t="s">
        <v>121</v>
      </c>
      <c r="D25" s="11" t="s">
        <v>31</v>
      </c>
      <c r="E25" s="12" t="s">
        <v>32</v>
      </c>
      <c r="F25" s="126" t="s">
        <v>124</v>
      </c>
      <c r="G25" s="73" t="s">
        <v>120</v>
      </c>
      <c r="H25" s="12" t="s">
        <v>27</v>
      </c>
      <c r="I25" s="12" t="s">
        <v>33</v>
      </c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31.5" customHeight="1" x14ac:dyDescent="0.2">
      <c r="A26" s="9">
        <v>10</v>
      </c>
      <c r="B26" s="12" t="s">
        <v>30</v>
      </c>
      <c r="C26" s="73" t="s">
        <v>121</v>
      </c>
      <c r="D26" s="11" t="s">
        <v>31</v>
      </c>
      <c r="E26" s="12" t="s">
        <v>32</v>
      </c>
      <c r="F26" s="126" t="s">
        <v>124</v>
      </c>
      <c r="G26" s="73" t="s">
        <v>120</v>
      </c>
      <c r="H26" s="12" t="s">
        <v>27</v>
      </c>
      <c r="I26" s="12" t="s">
        <v>33</v>
      </c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1.5" customHeight="1" x14ac:dyDescent="0.2">
      <c r="A27" s="14">
        <v>10</v>
      </c>
      <c r="B27" s="12" t="s">
        <v>30</v>
      </c>
      <c r="C27" s="73" t="s">
        <v>121</v>
      </c>
      <c r="D27" s="11" t="s">
        <v>31</v>
      </c>
      <c r="E27" s="12" t="s">
        <v>32</v>
      </c>
      <c r="F27" s="126" t="s">
        <v>124</v>
      </c>
      <c r="G27" s="73" t="s">
        <v>120</v>
      </c>
      <c r="H27" s="12" t="s">
        <v>27</v>
      </c>
      <c r="I27" s="12" t="s">
        <v>33</v>
      </c>
      <c r="J27" s="13"/>
      <c r="K27" s="13"/>
      <c r="L27" s="13"/>
      <c r="M27" s="13"/>
      <c r="N27" s="13"/>
      <c r="O27" s="13"/>
      <c r="P27" s="13"/>
      <c r="Q27" s="13"/>
      <c r="R27" s="13"/>
    </row>
    <row r="31" spans="1:18" ht="15" customHeight="1" x14ac:dyDescent="0.2">
      <c r="B31" s="67" t="s">
        <v>116</v>
      </c>
    </row>
    <row r="33" spans="2:2" ht="15" customHeight="1" x14ac:dyDescent="0.2">
      <c r="B33" s="67" t="s">
        <v>114</v>
      </c>
    </row>
    <row r="35" spans="2:2" ht="15" customHeight="1" x14ac:dyDescent="0.2">
      <c r="B35" s="67" t="s">
        <v>115</v>
      </c>
    </row>
  </sheetData>
  <mergeCells count="8">
    <mergeCell ref="A20:I20"/>
    <mergeCell ref="A24:I24"/>
    <mergeCell ref="A5:H5"/>
    <mergeCell ref="A2:I2"/>
    <mergeCell ref="A4:I4"/>
    <mergeCell ref="A8:I8"/>
    <mergeCell ref="A12:I12"/>
    <mergeCell ref="A16:I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0080"/>
    <outlinePr summaryBelow="0" summaryRight="0"/>
    <pageSetUpPr fitToPage="1"/>
  </sheetPr>
  <dimension ref="A1:AN24"/>
  <sheetViews>
    <sheetView topLeftCell="A2" workbookViewId="0">
      <selection activeCell="M18" sqref="M18"/>
    </sheetView>
  </sheetViews>
  <sheetFormatPr baseColWidth="10" defaultColWidth="17.33203125" defaultRowHeight="15" customHeight="1" x14ac:dyDescent="0.2"/>
  <cols>
    <col min="1" max="2" width="9.6640625" customWidth="1"/>
    <col min="3" max="3" width="9.33203125" customWidth="1"/>
    <col min="4" max="4" width="12.6640625" customWidth="1"/>
    <col min="5" max="6" width="9.1640625" customWidth="1"/>
    <col min="7" max="7" width="12.83203125" customWidth="1"/>
    <col min="8" max="9" width="8.33203125" customWidth="1"/>
    <col min="10" max="10" width="12.6640625" customWidth="1"/>
    <col min="11" max="11" width="8.1640625" customWidth="1"/>
    <col min="12" max="12" width="11.6640625" customWidth="1"/>
    <col min="13" max="17" width="12.6640625" customWidth="1"/>
    <col min="18" max="18" width="9.1640625" customWidth="1"/>
    <col min="19" max="20" width="12.33203125" customWidth="1"/>
    <col min="21" max="21" width="10.5" customWidth="1"/>
    <col min="22" max="22" width="9.1640625" customWidth="1"/>
    <col min="23" max="27" width="0" hidden="1" customWidth="1"/>
  </cols>
  <sheetData>
    <row r="1" spans="1:40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 t="s">
        <v>38</v>
      </c>
      <c r="P1" s="18"/>
      <c r="Q1" s="18"/>
      <c r="R1" s="18"/>
      <c r="S1" s="18"/>
      <c r="T1" s="18"/>
      <c r="U1" s="18"/>
      <c r="V1" s="18"/>
      <c r="W1" s="17" t="s">
        <v>39</v>
      </c>
      <c r="X1" s="18" t="s">
        <v>40</v>
      </c>
      <c r="Y1" s="18" t="s">
        <v>41</v>
      </c>
      <c r="Z1" s="19" t="s">
        <v>42</v>
      </c>
      <c r="AA1" s="19" t="s">
        <v>43</v>
      </c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32.25" customHeight="1" x14ac:dyDescent="0.2">
      <c r="A2" s="74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" x14ac:dyDescent="0.2">
      <c r="A4" s="75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3" x14ac:dyDescent="0.25">
      <c r="A6" s="81" t="s">
        <v>45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">
      <c r="A7" s="21" t="str">
        <f>'CEI-LIST'!A6</f>
        <v>Location</v>
      </c>
      <c r="B7" s="22"/>
      <c r="C7" s="22"/>
      <c r="D7" s="22"/>
      <c r="E7" s="22"/>
      <c r="F7" s="22"/>
      <c r="V7" s="23" t="str">
        <f>'CEI-LIST'!I6</f>
        <v>Date</v>
      </c>
    </row>
    <row r="8" spans="1:40" x14ac:dyDescent="0.2">
      <c r="A8" s="24" t="s">
        <v>47</v>
      </c>
      <c r="B8" s="82" t="s">
        <v>48</v>
      </c>
      <c r="C8" s="83"/>
      <c r="D8" s="24" t="s">
        <v>49</v>
      </c>
      <c r="E8" s="82" t="s">
        <v>50</v>
      </c>
      <c r="F8" s="83"/>
      <c r="G8" s="24" t="s">
        <v>49</v>
      </c>
      <c r="H8" s="82" t="s">
        <v>51</v>
      </c>
      <c r="I8" s="83"/>
      <c r="J8" s="24" t="s">
        <v>49</v>
      </c>
      <c r="K8" s="82" t="s">
        <v>52</v>
      </c>
      <c r="L8" s="83"/>
      <c r="M8" s="24" t="s">
        <v>49</v>
      </c>
      <c r="N8" s="82" t="s">
        <v>53</v>
      </c>
      <c r="O8" s="83"/>
      <c r="P8" s="25" t="s">
        <v>49</v>
      </c>
      <c r="Q8" s="82" t="s">
        <v>54</v>
      </c>
      <c r="R8" s="83"/>
      <c r="S8" s="84" t="s">
        <v>55</v>
      </c>
      <c r="T8" s="83"/>
      <c r="U8" s="84" t="s">
        <v>56</v>
      </c>
      <c r="V8" s="83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x14ac:dyDescent="0.2">
      <c r="A9" s="27">
        <v>0.29166666666666669</v>
      </c>
      <c r="B9" s="28">
        <v>30</v>
      </c>
      <c r="C9" s="29" t="s">
        <v>57</v>
      </c>
      <c r="D9" s="27">
        <v>2.7777777777777776E-2</v>
      </c>
      <c r="E9" s="28">
        <v>30</v>
      </c>
      <c r="F9" s="29" t="s">
        <v>57</v>
      </c>
      <c r="G9" s="27">
        <v>2.7777777777777776E-2</v>
      </c>
      <c r="H9" s="28">
        <v>20</v>
      </c>
      <c r="I9" s="29" t="s">
        <v>57</v>
      </c>
      <c r="J9" s="27">
        <v>2.7777777777777776E-2</v>
      </c>
      <c r="K9" s="28">
        <v>30</v>
      </c>
      <c r="L9" s="29" t="s">
        <v>57</v>
      </c>
      <c r="M9" s="27">
        <v>2.7777777777777776E-2</v>
      </c>
      <c r="N9" s="28">
        <v>30</v>
      </c>
      <c r="O9" s="29" t="s">
        <v>57</v>
      </c>
      <c r="P9" s="27">
        <v>3.4722222222222224E-2</v>
      </c>
      <c r="Q9" s="28">
        <v>20</v>
      </c>
      <c r="R9" s="29" t="s">
        <v>57</v>
      </c>
      <c r="S9" s="86">
        <f>A9+(((B9+E9+H9+K9+N9+Q9)/U9)/24)+(D9+G9+J9+M9+P9)</f>
        <v>0.99305555555555558</v>
      </c>
      <c r="T9" s="87"/>
      <c r="U9" s="30">
        <v>12</v>
      </c>
      <c r="V9" s="31" t="s">
        <v>58</v>
      </c>
    </row>
    <row r="10" spans="1:40" x14ac:dyDescent="0.2">
      <c r="B10" s="22"/>
      <c r="C10" s="22"/>
      <c r="D10" s="22"/>
      <c r="E10" s="22"/>
      <c r="F10" s="22"/>
    </row>
    <row r="11" spans="1:40" ht="42" customHeight="1" x14ac:dyDescent="0.2">
      <c r="A11" s="6" t="s">
        <v>59</v>
      </c>
      <c r="B11" s="6" t="s">
        <v>60</v>
      </c>
      <c r="C11" s="103" t="s">
        <v>61</v>
      </c>
      <c r="D11" s="96"/>
      <c r="E11" s="96"/>
      <c r="F11" s="96"/>
      <c r="G11" s="96"/>
      <c r="H11" s="96"/>
      <c r="I11" s="96"/>
      <c r="J11" s="96"/>
      <c r="K11" s="6" t="s">
        <v>62</v>
      </c>
      <c r="L11" s="32" t="s">
        <v>63</v>
      </c>
      <c r="M11" s="32" t="s">
        <v>64</v>
      </c>
      <c r="N11" s="32" t="s">
        <v>65</v>
      </c>
      <c r="O11" s="32" t="s">
        <v>66</v>
      </c>
      <c r="P11" s="32" t="s">
        <v>67</v>
      </c>
      <c r="Q11" s="6" t="s">
        <v>68</v>
      </c>
      <c r="R11" s="32" t="s">
        <v>69</v>
      </c>
      <c r="S11" s="32" t="s">
        <v>70</v>
      </c>
      <c r="T11" s="32" t="s">
        <v>71</v>
      </c>
      <c r="U11" s="32" t="s">
        <v>72</v>
      </c>
      <c r="V11" s="32" t="s">
        <v>73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">
      <c r="A12" s="104">
        <v>1</v>
      </c>
      <c r="B12" s="105">
        <v>10</v>
      </c>
      <c r="C12" s="106"/>
      <c r="D12" s="107" t="s">
        <v>119</v>
      </c>
      <c r="E12" s="96"/>
      <c r="F12" s="96"/>
      <c r="G12" s="96"/>
      <c r="H12" s="96"/>
      <c r="I12" s="96"/>
      <c r="J12" s="83"/>
      <c r="K12" s="35">
        <v>1</v>
      </c>
      <c r="L12" s="36">
        <f>$A$9</f>
        <v>0.29166666666666669</v>
      </c>
      <c r="M12" s="36"/>
      <c r="N12" s="36" t="str">
        <f t="shared" ref="N12:N17" si="0">IF( ISBLANK(M12)," ", (M12-L12) )</f>
        <v xml:space="preserve"> </v>
      </c>
      <c r="O12" s="37" t="str">
        <f>IF(ISERROR(ROUND($B$9/(HOUR(N12)*3600+MINUTE(N12)*60+SECOND(N12))*3600,2))," ", ROUND($B$9/(HOUR(N12)*3600+MINUTE(N12)*60+SECOND(N12))*3600,2))</f>
        <v xml:space="preserve"> </v>
      </c>
      <c r="P12" s="36"/>
      <c r="Q12" s="36" t="str">
        <f t="shared" ref="Q12:Q17" si="1">IF( ISBLANK(P12)," ", (P12-M12) )</f>
        <v xml:space="preserve"> </v>
      </c>
      <c r="R12" s="36" t="str">
        <f>IF( ISBLANK(P12)," ", (P12-L12) )</f>
        <v xml:space="preserve"> </v>
      </c>
      <c r="S12" s="38" t="str">
        <f>IF(ISERROR(ROUND($B$9/(HOUR(R12)*3600+MINUTE(R12)*60+SECOND(R12))*3600,2))," ", ROUND($B$9/(HOUR(R12)*3600+MINUTE(R12)*60+SECOND(R12))*3600,2))</f>
        <v xml:space="preserve"> </v>
      </c>
      <c r="T12" s="36" t="str">
        <f>IF( ISTEXT(R12)," ", SUM(R12) )</f>
        <v xml:space="preserve"> </v>
      </c>
      <c r="U12" s="38" t="str">
        <f>IF(ISTEXT(S12)," ",ROUND(SUM($B$9)/(HOUR(T12)*3600+MINUTE(T12)*60+SECOND(T12))*3600,2))</f>
        <v xml:space="preserve"> </v>
      </c>
      <c r="V12" s="88"/>
      <c r="W12" s="91">
        <f>A12</f>
        <v>1</v>
      </c>
      <c r="X12" s="91" t="str">
        <f ca="1">IFERROR(__xludf.DUMMYFUNCTION("INDEX(QUERY('CEI-LIST'!$A$8:$E$1000, ""select E where (A = ""&amp;B12&amp;"")""),1,1)"),"FEI ID")</f>
        <v>FEI ID</v>
      </c>
      <c r="Y12" s="91" t="str">
        <f ca="1">IFERROR(__xludf.DUMMYFUNCTION("INDEX(QUERY('CEI-LIST'!$A$8:$G$1000, ""select G where (A = ""&amp;B12&amp;"")""),1,1)"),"FEI ID")</f>
        <v>FEI ID</v>
      </c>
      <c r="Z12" s="102" t="str">
        <f>U17</f>
        <v xml:space="preserve"> </v>
      </c>
      <c r="AA12" s="85" t="str">
        <f>T17</f>
        <v xml:space="preserve"> 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 x14ac:dyDescent="0.2">
      <c r="A13" s="89"/>
      <c r="B13" s="89"/>
      <c r="C13" s="77"/>
      <c r="D13" s="77"/>
      <c r="E13" s="77"/>
      <c r="F13" s="77"/>
      <c r="G13" s="77"/>
      <c r="H13" s="77"/>
      <c r="I13" s="77"/>
      <c r="J13" s="98"/>
      <c r="K13" s="35">
        <v>2</v>
      </c>
      <c r="L13" s="36" t="str">
        <f>IF( ISBLANK(P12)," ", (P12+$D$9) )</f>
        <v xml:space="preserve"> </v>
      </c>
      <c r="M13" s="36"/>
      <c r="N13" s="36" t="str">
        <f t="shared" si="0"/>
        <v xml:space="preserve"> </v>
      </c>
      <c r="O13" s="37" t="str">
        <f>IF(ISERROR(ROUND($E$9/(HOUR(N13)*3600+MINUTE(N13)*60+SECOND(N13))*3600,2))," ", ROUND($E$9/(HOUR(N13)*3600+MINUTE(N13)*60+SECOND(N13))*3600,2))</f>
        <v xml:space="preserve"> </v>
      </c>
      <c r="P13" s="36"/>
      <c r="Q13" s="36" t="str">
        <f t="shared" si="1"/>
        <v xml:space="preserve"> </v>
      </c>
      <c r="R13" s="36" t="str">
        <f>IF( ISBLANK(P13)," ", (P13-L13) )</f>
        <v xml:space="preserve"> </v>
      </c>
      <c r="S13" s="38" t="str">
        <f>IF(ISERROR(ROUND($E$9/(HOUR(R13)*3600+MINUTE(R13)*60+SECOND(R13))*3600,2))," ", ROUND($E$9/(HOUR(R13)*3600+MINUTE(R13)*60+SECOND(R13))*3600,2))</f>
        <v xml:space="preserve"> </v>
      </c>
      <c r="T13" s="36" t="str">
        <f>IF( ISTEXT(R13)," ", SUM(R12:R13) )</f>
        <v xml:space="preserve"> </v>
      </c>
      <c r="U13" s="38" t="str">
        <f>IF(ISTEXT(S13)," ",ROUND(SUM($B$9+$E$9)/(HOUR(T13)*3600+MINUTE(T13)*60+SECOND(T13))*3600,2))</f>
        <v xml:space="preserve"> </v>
      </c>
      <c r="V13" s="89"/>
      <c r="W13" s="77"/>
      <c r="X13" s="77"/>
      <c r="Y13" s="77"/>
      <c r="Z13" s="77"/>
      <c r="AA13" s="77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1:40" x14ac:dyDescent="0.2">
      <c r="A14" s="89"/>
      <c r="B14" s="89"/>
      <c r="C14" s="77"/>
      <c r="D14" s="77"/>
      <c r="E14" s="77"/>
      <c r="F14" s="77"/>
      <c r="G14" s="77"/>
      <c r="H14" s="77"/>
      <c r="I14" s="77"/>
      <c r="J14" s="98"/>
      <c r="K14" s="35">
        <v>3</v>
      </c>
      <c r="L14" s="36" t="str">
        <f>IF( ISBLANK(P13)," ", (P13+$G$9) )</f>
        <v xml:space="preserve"> </v>
      </c>
      <c r="M14" s="36"/>
      <c r="N14" s="36" t="str">
        <f t="shared" si="0"/>
        <v xml:space="preserve"> </v>
      </c>
      <c r="O14" s="37" t="str">
        <f>IF(ISERROR(ROUND($H$9/(HOUR(N14)*3600+MINUTE(N14)*60+SECOND(N14))*3600,2))," ", ROUND($H$9/(HOUR(N14)*3600+MINUTE(N14)*60+SECOND(N14))*3600,2))</f>
        <v xml:space="preserve"> </v>
      </c>
      <c r="P14" s="36"/>
      <c r="Q14" s="36" t="str">
        <f t="shared" si="1"/>
        <v xml:space="preserve"> </v>
      </c>
      <c r="R14" s="36" t="str">
        <f>IF( ISBLANK(P14)," ", (P14-L14) )</f>
        <v xml:space="preserve"> </v>
      </c>
      <c r="S14" s="38" t="str">
        <f>IF(ISERROR(ROUND($H$9/(HOUR(R14)*3600+MINUTE(R14)*60+SECOND(R14))*3600,2))," ", ROUND($H$9/(HOUR(R14)*3600+MINUTE(R14)*60+SECOND(R14))*3600,2))</f>
        <v xml:space="preserve"> </v>
      </c>
      <c r="T14" s="36" t="str">
        <f>IF( ISTEXT(R14)," ", SUM(R12:R14) )</f>
        <v xml:space="preserve"> </v>
      </c>
      <c r="U14" s="38" t="str">
        <f>IF(ISTEXT(S14)," ",ROUND(SUM($B$9+$E$9+$H$9)/(HOUR(T14)*3600+MINUTE(T14)*60+SECOND(T14))*3600,2))</f>
        <v xml:space="preserve"> </v>
      </c>
      <c r="V14" s="89"/>
      <c r="W14" s="77"/>
      <c r="X14" s="77"/>
      <c r="Y14" s="77"/>
      <c r="Z14" s="77"/>
      <c r="AA14" s="77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1:40" x14ac:dyDescent="0.2">
      <c r="A15" s="89"/>
      <c r="B15" s="95" t="s">
        <v>123</v>
      </c>
      <c r="C15" s="96"/>
      <c r="D15" s="96"/>
      <c r="E15" s="96"/>
      <c r="F15" s="96"/>
      <c r="G15" s="96"/>
      <c r="H15" s="96"/>
      <c r="I15" s="96"/>
      <c r="J15" s="83"/>
      <c r="K15" s="35">
        <v>4</v>
      </c>
      <c r="L15" s="36" t="str">
        <f>IF( ISBLANK(P14)," ", (P14+$J$9) )</f>
        <v xml:space="preserve"> </v>
      </c>
      <c r="M15" s="36"/>
      <c r="N15" s="36" t="str">
        <f t="shared" si="0"/>
        <v xml:space="preserve"> </v>
      </c>
      <c r="O15" s="37" t="str">
        <f>IF(ISERROR(ROUND($K$9/(HOUR(N15)*3600+MINUTE(N15)*60+SECOND(N15))*3600,2))," ", ROUND($K$9/(HOUR(N15)*3600+MINUTE(N15)*60+SECOND(N15))*3600,2))</f>
        <v xml:space="preserve"> </v>
      </c>
      <c r="P15" s="36"/>
      <c r="Q15" s="36" t="str">
        <f t="shared" si="1"/>
        <v xml:space="preserve"> </v>
      </c>
      <c r="R15" s="36" t="str">
        <f>IF( ISBLANK(P15)," ", (P15-L15) )</f>
        <v xml:space="preserve"> </v>
      </c>
      <c r="S15" s="38" t="str">
        <f>IF(ISERROR(ROUND($K$9/(HOUR(R15)*3600+MINUTE(R15)*60+SECOND(R15))*3600,2))," ", ROUND($K$9/(HOUR(R15)*3600+MINUTE(R15)*60+SECOND(R15))*3600,2))</f>
        <v xml:space="preserve"> </v>
      </c>
      <c r="T15" s="36" t="str">
        <f>IF( ISTEXT(R15)," ", SUM(R12:R15) )</f>
        <v xml:space="preserve"> </v>
      </c>
      <c r="U15" s="38" t="str">
        <f>IF(ISTEXT(S15)," ",ROUND(SUM($B$9+$E$9+$H$9+$K$9)/(HOUR(T15)*3600+MINUTE(T15)*60+SECOND(T15))*3600,2))</f>
        <v xml:space="preserve"> </v>
      </c>
      <c r="V15" s="89"/>
      <c r="W15" s="77"/>
      <c r="X15" s="77"/>
      <c r="Y15" s="77"/>
      <c r="Z15" s="77"/>
      <c r="AA15" s="77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1:40" x14ac:dyDescent="0.2">
      <c r="A16" s="89"/>
      <c r="B16" s="97"/>
      <c r="C16" s="77"/>
      <c r="D16" s="77"/>
      <c r="E16" s="77"/>
      <c r="F16" s="77"/>
      <c r="G16" s="77"/>
      <c r="H16" s="77"/>
      <c r="I16" s="77"/>
      <c r="J16" s="98"/>
      <c r="K16" s="35">
        <v>5</v>
      </c>
      <c r="L16" s="36" t="str">
        <f>IF( ISBLANK(P15)," ", (P15+$M$9) )</f>
        <v xml:space="preserve"> </v>
      </c>
      <c r="M16" s="36"/>
      <c r="N16" s="36" t="str">
        <f t="shared" si="0"/>
        <v xml:space="preserve"> </v>
      </c>
      <c r="O16" s="37" t="str">
        <f>IF(ISERROR(ROUND($N$9/(HOUR(N16)*3600+MINUTE(N16)*60+SECOND(N16))*3600,2))," ", ROUND($N$9/(HOUR(N16)*3600+MINUTE(N16)*60+SECOND(N16))*3600,2))</f>
        <v xml:space="preserve"> </v>
      </c>
      <c r="P16" s="36"/>
      <c r="Q16" s="36" t="str">
        <f t="shared" si="1"/>
        <v xml:space="preserve"> </v>
      </c>
      <c r="R16" s="36" t="str">
        <f>IF( ISBLANK(P16)," ", (P16-L16) )</f>
        <v xml:space="preserve"> </v>
      </c>
      <c r="S16" s="38" t="str">
        <f>IF(ISERROR(ROUND($N$9/(HOUR(R16)*3600+MINUTE(R16)*60+SECOND(R16))*3600,2))," ", ROUND($N$9/(HOUR(R16)*3600+MINUTE(R16)*60+SECOND(R16))*3600,2))</f>
        <v xml:space="preserve"> </v>
      </c>
      <c r="T16" s="36" t="str">
        <f>IF( ISTEXT(R16)," ", SUM(R12:R16) )</f>
        <v xml:space="preserve"> </v>
      </c>
      <c r="U16" s="38" t="str">
        <f>IF(ISTEXT(S16)," ",ROUND(SUM($B$9+$E$9+$H$9+$K$9+$N$9)/(HOUR(T16)*3600+MINUTE(T16)*60+SECOND(T16))*3600,2))</f>
        <v xml:space="preserve"> </v>
      </c>
      <c r="V16" s="89"/>
      <c r="W16" s="77"/>
      <c r="X16" s="77"/>
      <c r="Y16" s="77"/>
      <c r="Z16" s="77"/>
      <c r="AA16" s="77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 x14ac:dyDescent="0.2">
      <c r="A17" s="89"/>
      <c r="B17" s="99" t="s">
        <v>13</v>
      </c>
      <c r="C17" s="77"/>
      <c r="D17" s="77"/>
      <c r="E17" s="77"/>
      <c r="F17" s="77"/>
      <c r="G17" s="77"/>
      <c r="H17" s="77"/>
      <c r="I17" s="77"/>
      <c r="J17" s="98"/>
      <c r="K17" s="42">
        <v>6</v>
      </c>
      <c r="L17" s="43" t="str">
        <f>IF( ISBLANK(P16)," ", (P16+$P$9) )</f>
        <v xml:space="preserve"> </v>
      </c>
      <c r="M17" s="43"/>
      <c r="N17" s="36" t="str">
        <f t="shared" si="0"/>
        <v xml:space="preserve"> </v>
      </c>
      <c r="O17" s="37" t="str">
        <f>IF(ISERROR(ROUND($Q$9/(HOUR(N17)*3600+MINUTE(N17)*60+SECOND(N17))*3600,2))," ", ROUND($Q$9/(HOUR(N17)*3600+MINUTE(N17)*60+SECOND(N17))*3600,2))</f>
        <v xml:space="preserve"> </v>
      </c>
      <c r="P17" s="43"/>
      <c r="Q17" s="43" t="str">
        <f t="shared" si="1"/>
        <v xml:space="preserve"> </v>
      </c>
      <c r="R17" s="43" t="str">
        <f>IF( ISBLANK(M17)," ", (M17-L17) )</f>
        <v xml:space="preserve"> </v>
      </c>
      <c r="S17" s="71" t="str">
        <f>IF(ISERROR(ROUND($Q$9/(HOUR(R17)*3600+MINUTE(R17)*60+SECOND(R17))*3600,2))," ", ROUND($Q$9/(HOUR(R17)*3600+MINUTE(R17)*60+SECOND(R17))*3600,2))</f>
        <v xml:space="preserve"> </v>
      </c>
      <c r="T17" s="44" t="str">
        <f>IF( ISTEXT(R17)," ", SUM(R12:R17) )</f>
        <v xml:space="preserve"> </v>
      </c>
      <c r="U17" s="45" t="str">
        <f>IF(ISTEXT(S17)," ",ROUND(SUM($B$9+$E$9+$H$9+$K$9+$N$9+$Q$9)/(HOUR(T17)*3600+MINUTE(T17)*60+SECOND(T17))*3600,2))</f>
        <v xml:space="preserve"> </v>
      </c>
      <c r="V17" s="90"/>
      <c r="W17" s="77"/>
      <c r="X17" s="77"/>
      <c r="Y17" s="77"/>
      <c r="Z17" s="77"/>
      <c r="AA17" s="77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1:40" x14ac:dyDescent="0.2">
      <c r="A18" s="90"/>
      <c r="B18" s="100"/>
      <c r="C18" s="87"/>
      <c r="D18" s="87"/>
      <c r="E18" s="87"/>
      <c r="F18" s="87"/>
      <c r="G18" s="87"/>
      <c r="H18" s="87"/>
      <c r="I18" s="87"/>
      <c r="J18" s="101"/>
      <c r="K18" s="46"/>
      <c r="L18" s="47" t="s">
        <v>74</v>
      </c>
      <c r="M18" s="48" t="str" cm="1">
        <f t="array" aca="1" ref="M18" ca="1">IF( ISTEXT(T17),
        IF( ISTEXT(T16),
                IF( ISTEXT(T15),
                        IF( ISTEXT(T14),
                                IF( ISTEXT(T13),
                                        IF( ISTEXT(T12)," ",
                                                (T12-INDIRECT("T12"))
                                        ),
                                        (T13-INDIRECT("T13"))
                                ),
                                (T14-INDIRECT("T14"))
                        ),
                        (T15-INDIRECT("T15"))
                ),
                (T16-INDIRECT("T16"))
        ),
        (T17-INDIRECT("T17"))
)</f>
        <v xml:space="preserve"> </v>
      </c>
      <c r="N18" s="49"/>
      <c r="O18" s="92" t="s">
        <v>75</v>
      </c>
      <c r="P18" s="93"/>
      <c r="Q18" s="48" t="str">
        <f>IF( ISTEXT(Q12)," ", AVERAGE(Q12:Q17) )</f>
        <v xml:space="preserve"> </v>
      </c>
      <c r="R18" s="49"/>
      <c r="S18" s="92" t="s">
        <v>76</v>
      </c>
      <c r="T18" s="93"/>
      <c r="U18" s="48" t="str">
        <f>IF( ISTEXT(Q12)," ", SUM(Q12:Q17) )</f>
        <v xml:space="preserve"> </v>
      </c>
      <c r="V18" s="50"/>
      <c r="W18" s="77"/>
      <c r="X18" s="77"/>
      <c r="Y18" s="77"/>
      <c r="Z18" s="77"/>
      <c r="AA18" s="77"/>
    </row>
    <row r="21" spans="1:40" x14ac:dyDescent="0.2">
      <c r="B21" s="51" t="s">
        <v>77</v>
      </c>
    </row>
    <row r="24" spans="1:40" x14ac:dyDescent="0.2">
      <c r="A24" s="94" t="str">
        <f ca="1">CONCATENATE( "© ", YEAR(NOW()), " Russian Equestrian Federation")</f>
        <v>© 2021 Russian Equestrian Federation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</sheetData>
  <mergeCells count="29">
    <mergeCell ref="C11:J11"/>
    <mergeCell ref="A12:A18"/>
    <mergeCell ref="B12:B14"/>
    <mergeCell ref="C12:C14"/>
    <mergeCell ref="D12:J14"/>
    <mergeCell ref="A24:V24"/>
    <mergeCell ref="B15:J16"/>
    <mergeCell ref="B17:J18"/>
    <mergeCell ref="O18:P18"/>
    <mergeCell ref="Z12:Z18"/>
    <mergeCell ref="AA12:AA18"/>
    <mergeCell ref="Q8:R8"/>
    <mergeCell ref="S8:T8"/>
    <mergeCell ref="S9:T9"/>
    <mergeCell ref="V12:V17"/>
    <mergeCell ref="W12:W18"/>
    <mergeCell ref="X12:X18"/>
    <mergeCell ref="Y12:Y18"/>
    <mergeCell ref="S18:T18"/>
    <mergeCell ref="A2:V2"/>
    <mergeCell ref="A4:V4"/>
    <mergeCell ref="A5:Q5"/>
    <mergeCell ref="A6:V6"/>
    <mergeCell ref="B8:C8"/>
    <mergeCell ref="E8:F8"/>
    <mergeCell ref="H8:I8"/>
    <mergeCell ref="U8:V8"/>
    <mergeCell ref="K8:L8"/>
    <mergeCell ref="N8:O8"/>
  </mergeCells>
  <conditionalFormatting sqref="Q12:Q16">
    <cfRule type="cellIs" dxfId="26" priority="3" operator="greaterThan">
      <formula>"0:15:01"</formula>
    </cfRule>
  </conditionalFormatting>
  <conditionalFormatting sqref="Q17">
    <cfRule type="cellIs" dxfId="25" priority="4" operator="greaterThan">
      <formula>"0:20:01"</formula>
    </cfRule>
  </conditionalFormatting>
  <conditionalFormatting sqref="U17">
    <cfRule type="cellIs" dxfId="24" priority="1" operator="greaterThan">
      <formula>20</formula>
    </cfRule>
  </conditionalFormatting>
  <printOptions horizontalCentered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0080"/>
    <outlinePr summaryBelow="0" summaryRight="0"/>
  </sheetPr>
  <dimension ref="A1:AK23"/>
  <sheetViews>
    <sheetView topLeftCell="A4" workbookViewId="0">
      <selection activeCell="J17" sqref="J17"/>
    </sheetView>
  </sheetViews>
  <sheetFormatPr baseColWidth="10" defaultColWidth="17.33203125" defaultRowHeight="15" customHeight="1" x14ac:dyDescent="0.2"/>
  <cols>
    <col min="1" max="1" width="8.83203125" customWidth="1"/>
    <col min="2" max="3" width="10.6640625" customWidth="1"/>
    <col min="4" max="7" width="16.5" customWidth="1"/>
    <col min="8" max="8" width="8.5" customWidth="1"/>
    <col min="9" max="17" width="12.6640625" customWidth="1"/>
    <col min="18" max="18" width="9.5" customWidth="1"/>
    <col min="19" max="19" width="7.6640625" customWidth="1"/>
    <col min="20" max="24" width="0" hidden="1" customWidth="1"/>
  </cols>
  <sheetData>
    <row r="1" spans="1:37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 t="s">
        <v>38</v>
      </c>
      <c r="P1" s="18"/>
      <c r="Q1" s="18"/>
      <c r="R1" s="18"/>
      <c r="S1" s="18"/>
      <c r="T1" s="17" t="s">
        <v>39</v>
      </c>
      <c r="U1" s="18" t="s">
        <v>40</v>
      </c>
      <c r="V1" s="18" t="s">
        <v>41</v>
      </c>
      <c r="W1" s="19" t="s">
        <v>42</v>
      </c>
      <c r="X1" s="19" t="s">
        <v>43</v>
      </c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2.25" customHeight="1" x14ac:dyDescent="0.2">
      <c r="A2" s="74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8" x14ac:dyDescent="0.2">
      <c r="A4" s="75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3" x14ac:dyDescent="0.25">
      <c r="A6" s="81" t="s">
        <v>78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21" t="str">
        <f>'CEI-LIST'!A6</f>
        <v>Location</v>
      </c>
      <c r="B7" s="22"/>
      <c r="C7" s="22"/>
      <c r="D7" s="22"/>
      <c r="E7" s="22"/>
      <c r="F7" s="22"/>
      <c r="S7" s="23" t="str">
        <f>'CEI-LIST'!I6</f>
        <v>Date</v>
      </c>
    </row>
    <row r="8" spans="1:37" x14ac:dyDescent="0.2">
      <c r="A8" s="24" t="s">
        <v>47</v>
      </c>
      <c r="B8" s="82" t="s">
        <v>48</v>
      </c>
      <c r="C8" s="83"/>
      <c r="D8" s="24" t="s">
        <v>49</v>
      </c>
      <c r="E8" s="82" t="s">
        <v>50</v>
      </c>
      <c r="F8" s="83"/>
      <c r="G8" s="24" t="s">
        <v>49</v>
      </c>
      <c r="H8" s="82" t="s">
        <v>51</v>
      </c>
      <c r="I8" s="83"/>
      <c r="J8" s="24" t="s">
        <v>49</v>
      </c>
      <c r="K8" s="82" t="s">
        <v>52</v>
      </c>
      <c r="L8" s="83"/>
      <c r="M8" s="24" t="s">
        <v>49</v>
      </c>
      <c r="N8" s="82" t="s">
        <v>53</v>
      </c>
      <c r="O8" s="83"/>
      <c r="P8" s="84" t="s">
        <v>55</v>
      </c>
      <c r="Q8" s="83"/>
      <c r="R8" s="84" t="s">
        <v>56</v>
      </c>
      <c r="S8" s="83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x14ac:dyDescent="0.2">
      <c r="A9" s="27">
        <v>0.29166666666666669</v>
      </c>
      <c r="B9" s="28">
        <v>30</v>
      </c>
      <c r="C9" s="29" t="s">
        <v>57</v>
      </c>
      <c r="D9" s="27">
        <v>2.7777777777777776E-2</v>
      </c>
      <c r="E9" s="28">
        <v>20</v>
      </c>
      <c r="F9" s="29" t="s">
        <v>57</v>
      </c>
      <c r="G9" s="27">
        <v>2.7777777777777776E-2</v>
      </c>
      <c r="H9" s="28">
        <v>20</v>
      </c>
      <c r="I9" s="29" t="s">
        <v>57</v>
      </c>
      <c r="J9" s="27">
        <v>2.7777777777777776E-2</v>
      </c>
      <c r="K9" s="28">
        <v>30</v>
      </c>
      <c r="L9" s="29" t="s">
        <v>57</v>
      </c>
      <c r="M9" s="27">
        <v>2.7777777777777776E-2</v>
      </c>
      <c r="N9" s="28">
        <v>20</v>
      </c>
      <c r="O9" s="29" t="s">
        <v>57</v>
      </c>
      <c r="P9" s="86">
        <f>A9+(((B9+E9+H9+K9+N9)/R9)/24)+(D9+G9+J9+M9)</f>
        <v>0.9027777777777779</v>
      </c>
      <c r="Q9" s="87"/>
      <c r="R9" s="30">
        <v>10</v>
      </c>
      <c r="S9" s="31" t="s">
        <v>58</v>
      </c>
    </row>
    <row r="10" spans="1:37" x14ac:dyDescent="0.2">
      <c r="B10" s="21"/>
      <c r="C10" s="22"/>
      <c r="D10" s="22"/>
      <c r="E10" s="22"/>
      <c r="F10" s="22"/>
    </row>
    <row r="11" spans="1:37" ht="42" customHeight="1" x14ac:dyDescent="0.2">
      <c r="A11" s="6" t="s">
        <v>59</v>
      </c>
      <c r="B11" s="6" t="s">
        <v>60</v>
      </c>
      <c r="C11" s="103" t="s">
        <v>61</v>
      </c>
      <c r="D11" s="96"/>
      <c r="E11" s="96"/>
      <c r="F11" s="96"/>
      <c r="G11" s="96"/>
      <c r="H11" s="6" t="s">
        <v>62</v>
      </c>
      <c r="I11" s="32" t="s">
        <v>63</v>
      </c>
      <c r="J11" s="32" t="s">
        <v>64</v>
      </c>
      <c r="K11" s="32" t="s">
        <v>65</v>
      </c>
      <c r="L11" s="32" t="s">
        <v>66</v>
      </c>
      <c r="M11" s="32" t="s">
        <v>67</v>
      </c>
      <c r="N11" s="6" t="s">
        <v>68</v>
      </c>
      <c r="O11" s="32" t="s">
        <v>69</v>
      </c>
      <c r="P11" s="32" t="s">
        <v>70</v>
      </c>
      <c r="Q11" s="32" t="s">
        <v>71</v>
      </c>
      <c r="R11" s="32" t="s">
        <v>72</v>
      </c>
      <c r="S11" s="32" t="s">
        <v>73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104">
        <v>1</v>
      </c>
      <c r="B12" s="105">
        <v>10</v>
      </c>
      <c r="C12" s="106"/>
      <c r="D12" s="107" t="s">
        <v>119</v>
      </c>
      <c r="E12" s="96"/>
      <c r="F12" s="96"/>
      <c r="G12" s="83"/>
      <c r="H12" s="35">
        <v>1</v>
      </c>
      <c r="I12" s="36">
        <f>$A$9</f>
        <v>0.29166666666666669</v>
      </c>
      <c r="J12" s="36"/>
      <c r="K12" s="36" t="str">
        <f>IF( ISBLANK(J12)," ", (J12-I12) )</f>
        <v xml:space="preserve"> </v>
      </c>
      <c r="L12" s="37" t="str">
        <f>IF(ISERROR(ROUND($B$9/(HOUR(K12)*3600+MINUTE(K12)*60+SECOND(K12))*3600,2))," ", ROUND($B$9/(HOUR(K12)*3600+MINUTE(K12)*60+SECOND(K12))*3600,2))</f>
        <v xml:space="preserve"> </v>
      </c>
      <c r="M12" s="36"/>
      <c r="N12" s="36" t="str">
        <f>IF( ISBLANK(M12)," ", (M12-J12) )</f>
        <v xml:space="preserve"> </v>
      </c>
      <c r="O12" s="36" t="str">
        <f>IF( ISBLANK(M12)," ", (M12-I12) )</f>
        <v xml:space="preserve"> </v>
      </c>
      <c r="P12" s="14" t="str">
        <f>IF(ISERROR(ROUND($B$9/(HOUR(O12)*3600+MINUTE(O12)*60+SECOND(O12))*3600,2))," ", ROUND($B$9/(HOUR(O12)*3600+MINUTE(O12)*60+SECOND(O12))*3600,2))</f>
        <v xml:space="preserve"> </v>
      </c>
      <c r="Q12" s="36" t="str">
        <f>IF( ISTEXT(O12)," ", SUM(O12) )</f>
        <v xml:space="preserve"> </v>
      </c>
      <c r="R12" s="38" t="str">
        <f>IF(ISTEXT(P12)," ",ROUND(SUM($B$9)/(HOUR(Q12)*3600+MINUTE(Q12)*60+SECOND(Q12))*3600,2))</f>
        <v xml:space="preserve"> </v>
      </c>
      <c r="S12" s="88"/>
      <c r="T12" s="91">
        <f>A12</f>
        <v>1</v>
      </c>
      <c r="U12" s="91" t="str">
        <f ca="1">IFERROR(__xludf.DUMMYFUNCTION("INDEX(QUERY('CEI-LIST'!$A$8:$E$1000, ""select E where (A = ""&amp;B12&amp;"")""),1,1)"),"FEI ID")</f>
        <v>FEI ID</v>
      </c>
      <c r="V12" s="91" t="str">
        <f ca="1">IFERROR(__xludf.DUMMYFUNCTION("INDEX(QUERY('CEI-LIST'!$A$8:$G$1000, ""select G where (A = ""&amp;B12&amp;"")""),1,1)"),"FEI ID")</f>
        <v>FEI ID</v>
      </c>
      <c r="W12" s="102" t="str">
        <f>R16</f>
        <v xml:space="preserve"> </v>
      </c>
      <c r="X12" s="85" t="str">
        <f>Q16</f>
        <v xml:space="preserve"> </v>
      </c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37" x14ac:dyDescent="0.2">
      <c r="A13" s="89"/>
      <c r="B13" s="89"/>
      <c r="C13" s="77"/>
      <c r="D13" s="77"/>
      <c r="E13" s="77"/>
      <c r="F13" s="77"/>
      <c r="G13" s="98"/>
      <c r="H13" s="35">
        <v>2</v>
      </c>
      <c r="I13" s="36" t="str">
        <f>IF( ISBLANK(M12)," ", (M12+$D$9) )</f>
        <v xml:space="preserve"> </v>
      </c>
      <c r="J13" s="36"/>
      <c r="K13" s="36" t="str">
        <f>IF( ISBLANK(J13)," ", (J13-I13) )</f>
        <v xml:space="preserve"> </v>
      </c>
      <c r="L13" s="37" t="str">
        <f>IF(ISERROR(ROUND($E$9/(HOUR(K13)*3600+MINUTE(K13)*60+SECOND(K13))*3600,2))," ", ROUND($E$9/(HOUR(K13)*3600+MINUTE(K13)*60+SECOND(K13))*3600,2))</f>
        <v xml:space="preserve"> </v>
      </c>
      <c r="M13" s="36"/>
      <c r="N13" s="36" t="str">
        <f>IF( ISBLANK(M13)," ", (M13-J13) )</f>
        <v xml:space="preserve"> </v>
      </c>
      <c r="O13" s="36" t="str">
        <f>IF( ISBLANK(M13)," ", (M13-I13) )</f>
        <v xml:space="preserve"> </v>
      </c>
      <c r="P13" s="14" t="str">
        <f>IF(ISERROR(ROUND($E$9/(HOUR(O13)*3600+MINUTE(O13)*60+SECOND(O13))*3600,2))," ", ROUND($E$9/(HOUR(O13)*3600+MINUTE(O13)*60+SECOND(O13))*3600,2))</f>
        <v xml:space="preserve"> </v>
      </c>
      <c r="Q13" s="36" t="str">
        <f>IF( ISTEXT(O13)," ", SUM(O12:O13) )</f>
        <v xml:space="preserve"> </v>
      </c>
      <c r="R13" s="38" t="str">
        <f>IF(ISTEXT(P13)," ",ROUND(SUM($B$9+$E$9)/(HOUR(Q13)*3600+MINUTE(Q13)*60+SECOND(Q13))*3600,2))</f>
        <v xml:space="preserve"> </v>
      </c>
      <c r="S13" s="89"/>
      <c r="T13" s="77"/>
      <c r="U13" s="77"/>
      <c r="V13" s="77"/>
      <c r="W13" s="77"/>
      <c r="X13" s="77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37" x14ac:dyDescent="0.2">
      <c r="A14" s="89"/>
      <c r="B14" s="89"/>
      <c r="C14" s="77"/>
      <c r="D14" s="77"/>
      <c r="E14" s="77"/>
      <c r="F14" s="77"/>
      <c r="G14" s="98"/>
      <c r="H14" s="35">
        <v>3</v>
      </c>
      <c r="I14" s="36" t="str">
        <f>IF( ISBLANK(M13)," ", (M13+$G$9) )</f>
        <v xml:space="preserve"> </v>
      </c>
      <c r="J14" s="36"/>
      <c r="K14" s="36" t="str">
        <f>IF( ISBLANK(J14)," ", (J14-I14) )</f>
        <v xml:space="preserve"> </v>
      </c>
      <c r="L14" s="37" t="str">
        <f>IF(ISERROR(ROUND($H$9/(HOUR(K14)*3600+MINUTE(K14)*60+SECOND(K14))*3600,2))," ", ROUND($H$9/(HOUR(K14)*3600+MINUTE(K14)*60+SECOND(K14))*3600,2))</f>
        <v xml:space="preserve"> </v>
      </c>
      <c r="M14" s="36"/>
      <c r="N14" s="36" t="str">
        <f>IF( ISBLANK(M14)," ", (M14-J14) )</f>
        <v xml:space="preserve"> </v>
      </c>
      <c r="O14" s="36" t="str">
        <f>IF( ISBLANK(M14)," ", (M14-I14) )</f>
        <v xml:space="preserve"> </v>
      </c>
      <c r="P14" s="14" t="str">
        <f>IF(ISERROR(ROUND($H$9/(HOUR(O14)*3600+MINUTE(O14)*60+SECOND(O14))*3600,2))," ", ROUND($H$9/(HOUR(O14)*3600+MINUTE(O14)*60+SECOND(O14))*3600,2))</f>
        <v xml:space="preserve"> </v>
      </c>
      <c r="Q14" s="36" t="str">
        <f>IF( ISTEXT(O14)," ", SUM(O12:O14) )</f>
        <v xml:space="preserve"> </v>
      </c>
      <c r="R14" s="38" t="str">
        <f>IF(ISTEXT(P14)," ",ROUND(SUM($B$9+$E$9+$H$9)/(HOUR(Q14)*3600+MINUTE(Q14)*60+SECOND(Q14))*3600,2))</f>
        <v xml:space="preserve"> </v>
      </c>
      <c r="S14" s="89"/>
      <c r="T14" s="77"/>
      <c r="U14" s="77"/>
      <c r="V14" s="77"/>
      <c r="W14" s="77"/>
      <c r="X14" s="77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7" x14ac:dyDescent="0.2">
      <c r="A15" s="89"/>
      <c r="B15" s="95" t="s">
        <v>123</v>
      </c>
      <c r="C15" s="96"/>
      <c r="D15" s="96"/>
      <c r="E15" s="96"/>
      <c r="F15" s="96"/>
      <c r="G15" s="83"/>
      <c r="H15" s="35">
        <v>4</v>
      </c>
      <c r="I15" s="36" t="str">
        <f>IF( ISBLANK(M14)," ", (M14+$J$9) )</f>
        <v xml:space="preserve"> </v>
      </c>
      <c r="J15" s="36"/>
      <c r="K15" s="36" t="str">
        <f>IF( ISBLANK(J15)," ", (J15-I15) )</f>
        <v xml:space="preserve"> </v>
      </c>
      <c r="L15" s="37" t="str">
        <f>IF(ISERROR(ROUND($K$9/(HOUR(K15)*3600+MINUTE(K15)*60+SECOND(K15))*3600,2))," ", ROUND($K$9/(HOUR(K15)*3600+MINUTE(K15)*60+SECOND(K15))*3600,2))</f>
        <v xml:space="preserve"> </v>
      </c>
      <c r="M15" s="36"/>
      <c r="N15" s="36" t="str">
        <f>IF( ISBLANK(M15)," ", (M15-J15) )</f>
        <v xml:space="preserve"> </v>
      </c>
      <c r="O15" s="36" t="str">
        <f>IF( ISBLANK(M15)," ", (M15-I15) )</f>
        <v xml:space="preserve"> </v>
      </c>
      <c r="P15" s="14" t="str">
        <f>IF(ISERROR(ROUND($K$9/(HOUR(O15)*3600+MINUTE(O15)*60+SECOND(O15))*3600,2))," ", ROUND($K$9/(HOUR(O15)*3600+MINUTE(O15)*60+SECOND(O15))*3600,2))</f>
        <v xml:space="preserve"> </v>
      </c>
      <c r="Q15" s="36" t="str">
        <f>IF( ISTEXT(O15)," ", SUM(O12:O15) )</f>
        <v xml:space="preserve"> </v>
      </c>
      <c r="R15" s="38" t="str">
        <f>IF(ISTEXT(P15)," ",ROUND(SUM($B$9+$E$9+$H$9+$K$9)/(HOUR(Q15)*3600+MINUTE(Q15)*60+SECOND(Q15))*3600,2))</f>
        <v xml:space="preserve"> </v>
      </c>
      <c r="S15" s="89"/>
      <c r="T15" s="77"/>
      <c r="U15" s="77"/>
      <c r="V15" s="77"/>
      <c r="W15" s="77"/>
      <c r="X15" s="77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37" x14ac:dyDescent="0.2">
      <c r="A16" s="89"/>
      <c r="B16" s="97"/>
      <c r="C16" s="77"/>
      <c r="D16" s="77"/>
      <c r="E16" s="77"/>
      <c r="F16" s="77"/>
      <c r="G16" s="98"/>
      <c r="H16" s="35">
        <v>5</v>
      </c>
      <c r="I16" s="36" t="str">
        <f>IF( ISBLANK(M15)," ", (M15+$M$9) )</f>
        <v xml:space="preserve"> </v>
      </c>
      <c r="J16" s="36"/>
      <c r="K16" s="36" t="str">
        <f>IF( ISBLANK(J16)," ", (J16-I16) )</f>
        <v xml:space="preserve"> </v>
      </c>
      <c r="L16" s="37" t="str">
        <f>IF(ISERROR(ROUND($N$9/(HOUR(K16)*3600+MINUTE(K16)*60+SECOND(K16))*3600,2))," ", ROUND($N$9/(HOUR(K16)*3600+MINUTE(K16)*60+SECOND(K16))*3600,2))</f>
        <v xml:space="preserve"> </v>
      </c>
      <c r="M16" s="36"/>
      <c r="N16" s="36" t="str">
        <f>IF( ISBLANK(M16)," ", (M16-J16) )</f>
        <v xml:space="preserve"> </v>
      </c>
      <c r="O16" s="36" t="str">
        <f>IF( ISBLANK(J16)," ", (J16-I16) )</f>
        <v xml:space="preserve"> </v>
      </c>
      <c r="P16" s="14" t="str">
        <f>IF(ISERROR(ROUND($N$9/(HOUR(O16)*3600+MINUTE(O16)*60+SECOND(O16))*3600,2))," ", ROUND($N$9/(HOUR(O16)*3600+MINUTE(O16)*60+SECOND(O16))*3600,2))</f>
        <v xml:space="preserve"> </v>
      </c>
      <c r="Q16" s="53" t="str">
        <f>IF( ISTEXT(O16)," ", SUM(O12:O16) )</f>
        <v xml:space="preserve"> </v>
      </c>
      <c r="R16" s="54" t="str">
        <f>IF(ISTEXT(P16)," ",ROUND(SUM($B$9+$E$9+$H$9+$K$9+$N$9)/(HOUR(Q16)*3600+MINUTE(Q16)*60+SECOND(Q16))*3600,2))</f>
        <v xml:space="preserve"> </v>
      </c>
      <c r="S16" s="89"/>
      <c r="T16" s="77"/>
      <c r="U16" s="77"/>
      <c r="V16" s="77"/>
      <c r="W16" s="77"/>
      <c r="X16" s="77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24" x14ac:dyDescent="0.2">
      <c r="A17" s="90"/>
      <c r="B17" s="108" t="s">
        <v>13</v>
      </c>
      <c r="C17" s="87"/>
      <c r="D17" s="87"/>
      <c r="E17" s="87"/>
      <c r="F17" s="87"/>
      <c r="G17" s="101"/>
      <c r="H17" s="55"/>
      <c r="I17" s="47" t="s">
        <v>74</v>
      </c>
      <c r="J17" s="48" t="str" cm="1">
        <f t="array" aca="1" ref="J17" ca="1">IF( ISTEXT(Q16),
                IF( ISTEXT(Q15),
                        IF( ISTEXT(Q14),
                                IF( ISTEXT(Q13),
                                        IF( ISTEXT(Q12)," ",
                                                (Q12-INDIRECT("Q12"))
                                        ),
                                        (Q13-INDIRECT("Q13"))
                                ),
                                (Q14-INDIRECT("Q14"))
                        ),
                        (Q15-INDIRECT("Q15"))
                ),
                (Q16-INDIRECT("Q16"))
)</f>
        <v xml:space="preserve"> </v>
      </c>
      <c r="K17" s="55"/>
      <c r="L17" s="92" t="s">
        <v>75</v>
      </c>
      <c r="M17" s="93"/>
      <c r="N17" s="48" t="str">
        <f>IF( ISTEXT(N12)," ", AVERAGE(N12:N16) )</f>
        <v xml:space="preserve"> </v>
      </c>
      <c r="O17" s="55"/>
      <c r="P17" s="92" t="s">
        <v>76</v>
      </c>
      <c r="Q17" s="93"/>
      <c r="R17" s="48" t="str">
        <f>IF( ISTEXT(N12)," ", SUM(N12:N16) )</f>
        <v xml:space="preserve"> </v>
      </c>
      <c r="S17" s="56"/>
      <c r="T17" s="77"/>
      <c r="U17" s="77"/>
      <c r="V17" s="77"/>
      <c r="W17" s="77"/>
      <c r="X17" s="77"/>
    </row>
    <row r="18" spans="1:24" x14ac:dyDescent="0.2">
      <c r="T18" s="40"/>
      <c r="U18" s="40"/>
      <c r="V18" s="40"/>
      <c r="W18" s="40"/>
      <c r="X18" s="40"/>
    </row>
    <row r="20" spans="1:24" x14ac:dyDescent="0.2">
      <c r="B20" s="51" t="s">
        <v>77</v>
      </c>
    </row>
    <row r="23" spans="1:24" x14ac:dyDescent="0.2">
      <c r="A23" s="94" t="str">
        <f ca="1">CONCATENATE( "© ", YEAR(NOW()), " Russian Equestrian Federation")</f>
        <v>© 2021 Russian Equestrian Federation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2"/>
      <c r="U23" s="72"/>
      <c r="V23" s="72"/>
    </row>
  </sheetData>
  <mergeCells count="27">
    <mergeCell ref="P9:Q9"/>
    <mergeCell ref="C11:G11"/>
    <mergeCell ref="A12:A17"/>
    <mergeCell ref="B12:B14"/>
    <mergeCell ref="C12:C14"/>
    <mergeCell ref="D12:G14"/>
    <mergeCell ref="A23:S23"/>
    <mergeCell ref="W12:W17"/>
    <mergeCell ref="X12:X17"/>
    <mergeCell ref="P17:Q17"/>
    <mergeCell ref="B15:G16"/>
    <mergeCell ref="B17:G17"/>
    <mergeCell ref="L17:M17"/>
    <mergeCell ref="S12:S16"/>
    <mergeCell ref="T12:T17"/>
    <mergeCell ref="U12:U17"/>
    <mergeCell ref="V12:V17"/>
    <mergeCell ref="A2:S2"/>
    <mergeCell ref="A4:S4"/>
    <mergeCell ref="A6:S6"/>
    <mergeCell ref="B8:C8"/>
    <mergeCell ref="E8:F8"/>
    <mergeCell ref="H8:I8"/>
    <mergeCell ref="K8:L8"/>
    <mergeCell ref="R8:S8"/>
    <mergeCell ref="N8:O8"/>
    <mergeCell ref="P8:Q8"/>
  </mergeCells>
  <conditionalFormatting sqref="N12:N15">
    <cfRule type="cellIs" dxfId="23" priority="2" operator="greaterThan">
      <formula>"0:15:01"</formula>
    </cfRule>
  </conditionalFormatting>
  <conditionalFormatting sqref="N16">
    <cfRule type="cellIs" dxfId="22" priority="3" operator="greaterThan">
      <formula>"0:20:01"</formula>
    </cfRule>
  </conditionalFormatting>
  <conditionalFormatting sqref="R16">
    <cfRule type="cellIs" dxfId="21" priority="1" operator="greaterThan">
      <formula>20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  <outlinePr summaryBelow="0" summaryRight="0"/>
  </sheetPr>
  <dimension ref="A1:AH23"/>
  <sheetViews>
    <sheetView topLeftCell="A2" workbookViewId="0">
      <selection activeCell="G16" sqref="G16"/>
    </sheetView>
  </sheetViews>
  <sheetFormatPr baseColWidth="10" defaultColWidth="17.33203125" defaultRowHeight="15" customHeight="1" x14ac:dyDescent="0.2"/>
  <cols>
    <col min="1" max="1" width="9.33203125" customWidth="1"/>
    <col min="2" max="3" width="10.83203125" customWidth="1"/>
    <col min="4" max="4" width="54.5" customWidth="1"/>
    <col min="5" max="5" width="9.5" customWidth="1"/>
    <col min="6" max="6" width="12.6640625" customWidth="1"/>
    <col min="7" max="7" width="12.5" customWidth="1"/>
    <col min="8" max="14" width="12.6640625" customWidth="1"/>
    <col min="15" max="15" width="11" customWidth="1"/>
    <col min="16" max="16" width="7.83203125" customWidth="1"/>
    <col min="17" max="21" width="0" hidden="1" customWidth="1"/>
  </cols>
  <sheetData>
    <row r="1" spans="1:34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 t="s">
        <v>38</v>
      </c>
      <c r="P1" s="18"/>
      <c r="Q1" s="17" t="s">
        <v>39</v>
      </c>
      <c r="R1" s="18" t="s">
        <v>40</v>
      </c>
      <c r="S1" s="18" t="s">
        <v>41</v>
      </c>
      <c r="T1" s="19" t="s">
        <v>42</v>
      </c>
      <c r="U1" s="19" t="s">
        <v>43</v>
      </c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2.25" customHeight="1" x14ac:dyDescent="0.2">
      <c r="A2" s="74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x14ac:dyDescent="0.2">
      <c r="A4" s="75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3" x14ac:dyDescent="0.25">
      <c r="A6" s="81" t="s">
        <v>78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1" t="str">
        <f>'CEI-LIST'!A6</f>
        <v>Location</v>
      </c>
      <c r="B7" s="22"/>
      <c r="C7" s="22"/>
      <c r="D7" s="22"/>
      <c r="E7" s="22"/>
      <c r="F7" s="22"/>
      <c r="G7" s="22"/>
      <c r="H7" s="22"/>
      <c r="P7" s="23" t="str">
        <f>'CEI-LIST'!I6</f>
        <v>Date</v>
      </c>
    </row>
    <row r="8" spans="1:34" x14ac:dyDescent="0.2">
      <c r="A8" s="24" t="s">
        <v>47</v>
      </c>
      <c r="B8" s="82" t="s">
        <v>48</v>
      </c>
      <c r="C8" s="83"/>
      <c r="D8" s="24" t="s">
        <v>49</v>
      </c>
      <c r="E8" s="82" t="s">
        <v>50</v>
      </c>
      <c r="F8" s="83"/>
      <c r="G8" s="24" t="s">
        <v>49</v>
      </c>
      <c r="H8" s="82" t="s">
        <v>51</v>
      </c>
      <c r="I8" s="83"/>
      <c r="J8" s="24" t="s">
        <v>49</v>
      </c>
      <c r="K8" s="82" t="s">
        <v>52</v>
      </c>
      <c r="L8" s="83"/>
      <c r="M8" s="84" t="s">
        <v>55</v>
      </c>
      <c r="N8" s="83"/>
      <c r="O8" s="84" t="s">
        <v>56</v>
      </c>
      <c r="P8" s="8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">
      <c r="A9" s="27">
        <v>0.29166666666666669</v>
      </c>
      <c r="B9" s="28">
        <v>30</v>
      </c>
      <c r="C9" s="29" t="s">
        <v>57</v>
      </c>
      <c r="D9" s="27">
        <v>2.7777777777777776E-2</v>
      </c>
      <c r="E9" s="28">
        <v>30</v>
      </c>
      <c r="F9" s="29" t="s">
        <v>57</v>
      </c>
      <c r="G9" s="27">
        <v>2.7777777777777776E-2</v>
      </c>
      <c r="H9" s="28">
        <v>30</v>
      </c>
      <c r="I9" s="29" t="s">
        <v>57</v>
      </c>
      <c r="J9" s="27">
        <v>2.7777777777777776E-2</v>
      </c>
      <c r="K9" s="28">
        <v>30</v>
      </c>
      <c r="L9" s="29" t="s">
        <v>57</v>
      </c>
      <c r="M9" s="86">
        <f>A9+(((B9+E9+H9+K9)/O9)/24)+(D9+G9+J9)</f>
        <v>0.87500000000000011</v>
      </c>
      <c r="N9" s="87"/>
      <c r="O9" s="30">
        <v>10</v>
      </c>
      <c r="P9" s="31" t="s">
        <v>58</v>
      </c>
    </row>
    <row r="10" spans="1:34" x14ac:dyDescent="0.2">
      <c r="B10" s="22"/>
      <c r="C10" s="22"/>
      <c r="D10" s="22"/>
      <c r="E10" s="22"/>
      <c r="F10" s="22"/>
      <c r="G10" s="22"/>
      <c r="H10" s="22"/>
    </row>
    <row r="11" spans="1:34" ht="42" customHeight="1" x14ac:dyDescent="0.2">
      <c r="A11" s="6" t="s">
        <v>59</v>
      </c>
      <c r="B11" s="6" t="s">
        <v>60</v>
      </c>
      <c r="C11" s="103" t="s">
        <v>61</v>
      </c>
      <c r="D11" s="96"/>
      <c r="E11" s="6" t="s">
        <v>62</v>
      </c>
      <c r="F11" s="32" t="s">
        <v>63</v>
      </c>
      <c r="G11" s="32" t="s">
        <v>64</v>
      </c>
      <c r="H11" s="32" t="s">
        <v>65</v>
      </c>
      <c r="I11" s="32" t="s">
        <v>66</v>
      </c>
      <c r="J11" s="32" t="s">
        <v>67</v>
      </c>
      <c r="K11" s="6" t="s">
        <v>68</v>
      </c>
      <c r="L11" s="32" t="s">
        <v>69</v>
      </c>
      <c r="M11" s="32" t="s">
        <v>70</v>
      </c>
      <c r="N11" s="32" t="s">
        <v>71</v>
      </c>
      <c r="O11" s="32" t="s">
        <v>72</v>
      </c>
      <c r="P11" s="32" t="s">
        <v>73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x14ac:dyDescent="0.2">
      <c r="A12" s="104">
        <v>1</v>
      </c>
      <c r="B12" s="105">
        <v>10</v>
      </c>
      <c r="C12" s="106"/>
      <c r="D12" s="109" t="s">
        <v>119</v>
      </c>
      <c r="E12" s="35">
        <v>1</v>
      </c>
      <c r="F12" s="36">
        <f>$A$9</f>
        <v>0.29166666666666669</v>
      </c>
      <c r="G12" s="36"/>
      <c r="H12" s="36" t="str">
        <f>IF( ISBLANK(G12)," ", (G12-F12) )</f>
        <v xml:space="preserve"> </v>
      </c>
      <c r="I12" s="37" t="str">
        <f>IF(ISERROR(ROUND($B$9/(HOUR(H12)*3600+MINUTE(H12)*60+SECOND(H12))*3600,2))," ", ROUND($B$9/(HOUR(H12)*3600+MINUTE(H12)*60+SECOND(H12))*3600,2))</f>
        <v xml:space="preserve"> </v>
      </c>
      <c r="J12" s="36"/>
      <c r="K12" s="36" t="str">
        <f>IF( ISBLANK(J12)," ", (J12-G12) )</f>
        <v xml:space="preserve"> </v>
      </c>
      <c r="L12" s="36" t="str">
        <f>IF( ISBLANK(J12)," ", (J12-F12) )</f>
        <v xml:space="preserve"> </v>
      </c>
      <c r="M12" s="14" t="str">
        <f>IF(ISERROR(ROUND($B$9/(HOUR(L12)*3600+MINUTE(L12)*60+SECOND(L12))*3600,2))," ", ROUND($B$9/(HOUR(L12)*3600+MINUTE(L12)*60+SECOND(L12))*3600,2))</f>
        <v xml:space="preserve"> </v>
      </c>
      <c r="N12" s="36" t="str">
        <f>IF( ISTEXT(L12)," ", SUM(L12) )</f>
        <v xml:space="preserve"> </v>
      </c>
      <c r="O12" s="38" t="str">
        <f>IF(ISTEXT(M12)," ",ROUND(SUM($B$9)/(HOUR(N12)*3600+MINUTE(N12)*60+SECOND(N12))*3600,2))</f>
        <v xml:space="preserve"> </v>
      </c>
      <c r="P12" s="110"/>
      <c r="Q12" s="91">
        <f>A12</f>
        <v>1</v>
      </c>
      <c r="R12" s="91" t="str">
        <f ca="1">IFERROR(__xludf.DUMMYFUNCTION("INDEX(QUERY('CEI-LIST'!$A$8:$E$1000, ""select E where (A = ""&amp;B12&amp;"")""),1,1)"),"FEI ID")</f>
        <v>FEI ID</v>
      </c>
      <c r="S12" s="91" t="str">
        <f ca="1">IFERROR(__xludf.DUMMYFUNCTION("INDEX(QUERY('CEI-LIST'!$A$8:$G$1000, ""select G where (A = ""&amp;B12&amp;"")""),1,1)"),"FEI ID")</f>
        <v>FEI ID</v>
      </c>
      <c r="T12" s="102" t="str">
        <f>O15</f>
        <v xml:space="preserve"> </v>
      </c>
      <c r="U12" s="85" t="str">
        <f>N15</f>
        <v xml:space="preserve"> 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x14ac:dyDescent="0.2">
      <c r="A13" s="89"/>
      <c r="B13" s="89"/>
      <c r="C13" s="77"/>
      <c r="D13" s="98"/>
      <c r="E13" s="35">
        <v>2</v>
      </c>
      <c r="F13" s="36" t="str">
        <f>IF( ISBLANK(J12)," ", (J12+$D$9) )</f>
        <v xml:space="preserve"> </v>
      </c>
      <c r="G13" s="36"/>
      <c r="H13" s="36" t="str">
        <f>IF( ISBLANK(G13)," ", (G13-F13) )</f>
        <v xml:space="preserve"> </v>
      </c>
      <c r="I13" s="37" t="str">
        <f>IF(ISERROR(ROUND($E$9/(HOUR(H13)*3600+MINUTE(H13)*60+SECOND(H13))*3600,2))," ", ROUND($E$9/(HOUR(H13)*3600+MINUTE(H13)*60+SECOND(H13))*3600,2))</f>
        <v xml:space="preserve"> </v>
      </c>
      <c r="J13" s="36"/>
      <c r="K13" s="36" t="str">
        <f>IF( ISBLANK(J13)," ", (J13-G13) )</f>
        <v xml:space="preserve"> </v>
      </c>
      <c r="L13" s="36" t="str">
        <f>IF( ISBLANK(J13)," ", (J13-F13) )</f>
        <v xml:space="preserve"> </v>
      </c>
      <c r="M13" s="14" t="str">
        <f>IF(ISERROR(ROUND($E$9/(HOUR(L13)*3600+MINUTE(L13)*60+SECOND(L13))*3600,2))," ", ROUND($E$9/(HOUR(L13)*3600+MINUTE(L13)*60+SECOND(L13))*3600,2))</f>
        <v xml:space="preserve"> </v>
      </c>
      <c r="N13" s="36" t="str">
        <f>IF( ISTEXT(L13)," ", SUM(L12:L13) )</f>
        <v xml:space="preserve"> </v>
      </c>
      <c r="O13" s="38" t="str">
        <f>IF(ISTEXT(M13)," ",ROUND(SUM($B$9+$E$9)/(HOUR(N13)*3600+MINUTE(N13)*60+SECOND(N13))*3600,2))</f>
        <v xml:space="preserve"> </v>
      </c>
      <c r="P13" s="89"/>
      <c r="Q13" s="77"/>
      <c r="R13" s="77"/>
      <c r="S13" s="77"/>
      <c r="T13" s="77"/>
      <c r="U13" s="77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x14ac:dyDescent="0.2">
      <c r="A14" s="89"/>
      <c r="B14" s="95" t="s">
        <v>123</v>
      </c>
      <c r="C14" s="96"/>
      <c r="D14" s="83"/>
      <c r="E14" s="35">
        <v>3</v>
      </c>
      <c r="F14" s="36" t="str">
        <f>IF( ISBLANK(J13)," ", (J13+$G$9) )</f>
        <v xml:space="preserve"> </v>
      </c>
      <c r="G14" s="36"/>
      <c r="H14" s="36" t="str">
        <f>IF( ISBLANK(G14)," ", (G14-F14) )</f>
        <v xml:space="preserve"> </v>
      </c>
      <c r="I14" s="37" t="str">
        <f>IF(ISERROR(ROUND($H$9/(HOUR(H14)*3600+MINUTE(H14)*60+SECOND(H14))*3600,2))," ", ROUND($H$9/(HOUR(H14)*3600+MINUTE(H14)*60+SECOND(H14))*3600,2))</f>
        <v xml:space="preserve"> </v>
      </c>
      <c r="J14" s="36"/>
      <c r="K14" s="36" t="str">
        <f>IF( ISBLANK(J14)," ", (J14-G14) )</f>
        <v xml:space="preserve"> </v>
      </c>
      <c r="L14" s="36" t="str">
        <f>IF( ISBLANK(J14)," ", (J14-F14) )</f>
        <v xml:space="preserve"> </v>
      </c>
      <c r="M14" s="14" t="str">
        <f>IF(ISERROR(ROUND($H$9/(HOUR(L14)*3600+MINUTE(L14)*60+SECOND(L14))*3600,2))," ", ROUND($H$9/(HOUR(L14)*3600+MINUTE(L14)*60+SECOND(L14))*3600,2))</f>
        <v xml:space="preserve"> </v>
      </c>
      <c r="N14" s="36" t="str">
        <f>IF( ISTEXT(L14)," ", SUM(L12:L14) )</f>
        <v xml:space="preserve"> </v>
      </c>
      <c r="O14" s="38" t="str">
        <f>IF(ISTEXT(M14)," ",ROUND(SUM($B$9+$E$9+$H$9+$K$9)/(HOUR(N14)*3600+MINUTE(N14)*60+SECOND(N14))*3600,2))</f>
        <v xml:space="preserve"> </v>
      </c>
      <c r="P14" s="89"/>
      <c r="Q14" s="77"/>
      <c r="R14" s="77"/>
      <c r="S14" s="77"/>
      <c r="T14" s="77"/>
      <c r="U14" s="77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x14ac:dyDescent="0.2">
      <c r="A15" s="89"/>
      <c r="B15" s="97"/>
      <c r="C15" s="77"/>
      <c r="D15" s="98"/>
      <c r="E15" s="35">
        <v>4</v>
      </c>
      <c r="F15" s="36" t="str">
        <f>IF( ISBLANK(J14)," ", (J14+$J$9) )</f>
        <v xml:space="preserve"> </v>
      </c>
      <c r="G15" s="36"/>
      <c r="H15" s="36" t="str">
        <f>IF( ISBLANK(G15)," ", (G15-F15) )</f>
        <v xml:space="preserve"> </v>
      </c>
      <c r="I15" s="37" t="str">
        <f>IF(ISERROR(ROUND($K$9/(HOUR(H15)*3600+MINUTE(H15)*60+SECOND(H15))*3600,2))," ", ROUND($K$9/(HOUR(H15)*3600+MINUTE(H15)*60+SECOND(H15))*3600,2))</f>
        <v xml:space="preserve"> </v>
      </c>
      <c r="J15" s="36"/>
      <c r="K15" s="36" t="str">
        <f>IF( ISBLANK(J15)," ", (J15-G15) )</f>
        <v xml:space="preserve"> </v>
      </c>
      <c r="L15" s="36" t="str">
        <f>IF( ISBLANK(G15)," ", (G15-F15) )</f>
        <v xml:space="preserve"> </v>
      </c>
      <c r="M15" s="14" t="str">
        <f>IF(ISERROR(ROUND($K$9/(HOUR(L15)*3600+MINUTE(L15)*60+SECOND(L15))*3600,2))," ", ROUND($K$9/(HOUR(L15)*3600+MINUTE(L15)*60+SECOND(L15))*3600,2))</f>
        <v xml:space="preserve"> </v>
      </c>
      <c r="N15" s="53" t="str">
        <f>IF( ISTEXT(L15)," ", SUM(L12:L15) )</f>
        <v xml:space="preserve"> </v>
      </c>
      <c r="O15" s="54" t="str">
        <f>IF(ISTEXT(M15)," ",ROUND(SUM($B$9+$E$9+$H$9+$K$9)/(HOUR(N15)*3600+MINUTE(N15)*60+SECOND(N15))*3600,2))</f>
        <v xml:space="preserve"> </v>
      </c>
      <c r="P15" s="90"/>
      <c r="Q15" s="77"/>
      <c r="R15" s="77"/>
      <c r="S15" s="77"/>
      <c r="T15" s="77"/>
      <c r="U15" s="7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x14ac:dyDescent="0.2">
      <c r="A16" s="90"/>
      <c r="B16" s="108" t="s">
        <v>13</v>
      </c>
      <c r="C16" s="87"/>
      <c r="D16" s="101"/>
      <c r="E16" s="55"/>
      <c r="F16" s="47" t="s">
        <v>74</v>
      </c>
      <c r="G16" s="48" t="str" cm="1">
        <f t="array" aca="1" ref="G16" ca="1">IF( ISTEXT(N15),
                IF( ISTEXT(N14),
                                IF( ISTEXT(N13),
                                        IF( ISTEXT(N12)," ",
                                                (N12-INDIRECT("N12"))
                                        ),
                                        (N13-INDIRECT("N13"))
                        ),
                        (N14-INDIRECT("N14"))
                ),
                (N15-INDIRECT("N15"))
)</f>
        <v xml:space="preserve"> </v>
      </c>
      <c r="H16" s="55"/>
      <c r="I16" s="92" t="s">
        <v>75</v>
      </c>
      <c r="J16" s="93"/>
      <c r="K16" s="48" t="str">
        <f>IF( ISTEXT(K12)," ", AVERAGE(K12:K15) )</f>
        <v xml:space="preserve"> </v>
      </c>
      <c r="L16" s="55"/>
      <c r="M16" s="92" t="s">
        <v>76</v>
      </c>
      <c r="N16" s="93"/>
      <c r="O16" s="48" t="str">
        <f>IF( ISTEXT(K12)," ", SUM(K12:K15) )</f>
        <v xml:space="preserve"> </v>
      </c>
      <c r="P16" s="56"/>
      <c r="Q16" s="77"/>
      <c r="R16" s="77"/>
      <c r="S16" s="77"/>
      <c r="T16" s="77"/>
      <c r="U16" s="77"/>
    </row>
    <row r="19" spans="1:19" x14ac:dyDescent="0.2">
      <c r="B19" s="51" t="s">
        <v>77</v>
      </c>
    </row>
    <row r="23" spans="1:19" x14ac:dyDescent="0.2">
      <c r="A23" s="94" t="str">
        <f ca="1">CONCATENATE( "© ", YEAR(NOW()), " Russian Equestrian Federation")</f>
        <v>© 2021 Russian Equestrian Federation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72"/>
      <c r="R23" s="72"/>
      <c r="S23" s="72"/>
    </row>
  </sheetData>
  <mergeCells count="26">
    <mergeCell ref="M9:N9"/>
    <mergeCell ref="P12:P15"/>
    <mergeCell ref="Q12:Q16"/>
    <mergeCell ref="R12:R16"/>
    <mergeCell ref="S12:S16"/>
    <mergeCell ref="T12:T16"/>
    <mergeCell ref="U12:U16"/>
    <mergeCell ref="I16:J16"/>
    <mergeCell ref="M16:N16"/>
    <mergeCell ref="A23:P23"/>
    <mergeCell ref="A2:P2"/>
    <mergeCell ref="A4:P4"/>
    <mergeCell ref="A6:P6"/>
    <mergeCell ref="B8:C8"/>
    <mergeCell ref="E8:F8"/>
    <mergeCell ref="H8:I8"/>
    <mergeCell ref="K8:L8"/>
    <mergeCell ref="M8:N8"/>
    <mergeCell ref="O8:P8"/>
    <mergeCell ref="C11:D11"/>
    <mergeCell ref="A12:A16"/>
    <mergeCell ref="B12:B13"/>
    <mergeCell ref="C12:C13"/>
    <mergeCell ref="D12:D13"/>
    <mergeCell ref="B14:D15"/>
    <mergeCell ref="B16:D16"/>
  </mergeCells>
  <conditionalFormatting sqref="K12:K14">
    <cfRule type="cellIs" dxfId="20" priority="2" operator="greaterThan">
      <formula>"0:15:01"</formula>
    </cfRule>
  </conditionalFormatting>
  <conditionalFormatting sqref="K15">
    <cfRule type="cellIs" dxfId="19" priority="3" operator="greaterThan">
      <formula>"0:20:01"</formula>
    </cfRule>
  </conditionalFormatting>
  <conditionalFormatting sqref="O15">
    <cfRule type="cellIs" dxfId="18" priority="1" operator="greater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80"/>
    <outlinePr summaryBelow="0" summaryRight="0"/>
  </sheetPr>
  <dimension ref="A1:AH23"/>
  <sheetViews>
    <sheetView topLeftCell="A2" workbookViewId="0">
      <selection activeCell="G15" sqref="G15"/>
    </sheetView>
  </sheetViews>
  <sheetFormatPr baseColWidth="10" defaultColWidth="17.33203125" defaultRowHeight="15" customHeight="1" x14ac:dyDescent="0.2"/>
  <cols>
    <col min="1" max="1" width="9.5" customWidth="1"/>
    <col min="2" max="3" width="10.33203125" customWidth="1"/>
    <col min="4" max="4" width="57" customWidth="1"/>
    <col min="5" max="15" width="12.6640625" customWidth="1"/>
    <col min="16" max="16" width="9.5" customWidth="1"/>
    <col min="17" max="17" width="12.6640625" hidden="1" customWidth="1"/>
    <col min="18" max="21" width="16.1640625" hidden="1" customWidth="1"/>
  </cols>
  <sheetData>
    <row r="1" spans="1:34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 t="s">
        <v>38</v>
      </c>
      <c r="P1" s="18"/>
      <c r="Q1" s="17" t="s">
        <v>39</v>
      </c>
      <c r="R1" s="18" t="s">
        <v>40</v>
      </c>
      <c r="S1" s="18" t="s">
        <v>41</v>
      </c>
      <c r="T1" s="19" t="s">
        <v>42</v>
      </c>
      <c r="U1" s="19" t="s">
        <v>43</v>
      </c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2.25" customHeight="1" x14ac:dyDescent="0.2">
      <c r="A2" s="74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x14ac:dyDescent="0.2">
      <c r="A4" s="75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3" x14ac:dyDescent="0.25">
      <c r="A6" s="81" t="s">
        <v>79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8"/>
      <c r="R6" s="8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1" t="str">
        <f>'CEI-LIST'!A6</f>
        <v>Location</v>
      </c>
      <c r="B7" s="22"/>
      <c r="C7" s="22"/>
      <c r="D7" s="22"/>
      <c r="E7" s="22"/>
      <c r="F7" s="22"/>
      <c r="G7" s="22"/>
      <c r="H7" s="22"/>
      <c r="P7" s="23" t="str">
        <f>'CEI-LIST'!I6</f>
        <v>Date</v>
      </c>
    </row>
    <row r="8" spans="1:34" x14ac:dyDescent="0.2">
      <c r="A8" s="24" t="s">
        <v>47</v>
      </c>
      <c r="B8" s="82" t="s">
        <v>48</v>
      </c>
      <c r="C8" s="83"/>
      <c r="D8" s="24" t="s">
        <v>49</v>
      </c>
      <c r="E8" s="82" t="s">
        <v>50</v>
      </c>
      <c r="F8" s="83"/>
      <c r="G8" s="84" t="s">
        <v>49</v>
      </c>
      <c r="H8" s="96"/>
      <c r="I8" s="83"/>
      <c r="J8" s="82" t="s">
        <v>51</v>
      </c>
      <c r="K8" s="83"/>
      <c r="L8" s="82" t="s">
        <v>55</v>
      </c>
      <c r="M8" s="96"/>
      <c r="N8" s="83"/>
      <c r="O8" s="84" t="s">
        <v>56</v>
      </c>
      <c r="P8" s="83"/>
      <c r="Q8" s="111"/>
      <c r="R8" s="7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">
      <c r="A9" s="27">
        <v>0.29166666666666669</v>
      </c>
      <c r="B9" s="28">
        <v>35</v>
      </c>
      <c r="C9" s="29" t="s">
        <v>57</v>
      </c>
      <c r="D9" s="27">
        <v>2.7777777777777776E-2</v>
      </c>
      <c r="E9" s="28">
        <v>35</v>
      </c>
      <c r="F9" s="29" t="s">
        <v>57</v>
      </c>
      <c r="G9" s="112">
        <v>2.7777777777777776E-2</v>
      </c>
      <c r="H9" s="87"/>
      <c r="I9" s="101"/>
      <c r="J9" s="28">
        <v>30</v>
      </c>
      <c r="K9" s="29" t="s">
        <v>57</v>
      </c>
      <c r="L9" s="86">
        <f>A9+(((B9+E9+J9)/O9)/24)+(D9+G9)</f>
        <v>0.76388888888888895</v>
      </c>
      <c r="M9" s="87"/>
      <c r="N9" s="87"/>
      <c r="O9" s="30">
        <v>10</v>
      </c>
      <c r="P9" s="31" t="s">
        <v>58</v>
      </c>
      <c r="Q9" s="58"/>
      <c r="R9" s="59"/>
    </row>
    <row r="10" spans="1:34" x14ac:dyDescent="0.2">
      <c r="B10" s="22"/>
      <c r="C10" s="22"/>
      <c r="D10" s="22"/>
      <c r="E10" s="22"/>
      <c r="F10" s="22"/>
      <c r="G10" s="22"/>
      <c r="H10" s="22"/>
    </row>
    <row r="11" spans="1:34" ht="42" customHeight="1" x14ac:dyDescent="0.3">
      <c r="A11" s="6" t="s">
        <v>59</v>
      </c>
      <c r="B11" s="6" t="s">
        <v>60</v>
      </c>
      <c r="C11" s="103" t="s">
        <v>61</v>
      </c>
      <c r="D11" s="96"/>
      <c r="E11" s="6" t="s">
        <v>62</v>
      </c>
      <c r="F11" s="32" t="s">
        <v>63</v>
      </c>
      <c r="G11" s="32" t="s">
        <v>64</v>
      </c>
      <c r="H11" s="32" t="s">
        <v>65</v>
      </c>
      <c r="I11" s="32" t="s">
        <v>66</v>
      </c>
      <c r="J11" s="32" t="s">
        <v>67</v>
      </c>
      <c r="K11" s="6" t="s">
        <v>68</v>
      </c>
      <c r="L11" s="32" t="s">
        <v>69</v>
      </c>
      <c r="M11" s="32" t="s">
        <v>70</v>
      </c>
      <c r="N11" s="32" t="s">
        <v>71</v>
      </c>
      <c r="O11" s="32" t="s">
        <v>72</v>
      </c>
      <c r="P11" s="32" t="s">
        <v>73</v>
      </c>
      <c r="R11" s="6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x14ac:dyDescent="0.2">
      <c r="A12" s="104">
        <v>1</v>
      </c>
      <c r="B12" s="105">
        <v>10</v>
      </c>
      <c r="C12" s="113"/>
      <c r="D12" s="109" t="s">
        <v>119</v>
      </c>
      <c r="E12" s="35">
        <v>1</v>
      </c>
      <c r="F12" s="36">
        <f>$A$9</f>
        <v>0.29166666666666669</v>
      </c>
      <c r="G12" s="36"/>
      <c r="H12" s="36" t="str">
        <f>IF( ISBLANK(G12)," ", (G12-F12) )</f>
        <v xml:space="preserve"> </v>
      </c>
      <c r="I12" s="37" t="str">
        <f>IF(ISERROR(ROUND($B$9/(HOUR(H12)*3600+MINUTE(H12)*60+SECOND(H12))*3600,2))," ", ROUND($B$9/(HOUR(H12)*3600+MINUTE(H12)*60+SECOND(H12))*3600,2))</f>
        <v xml:space="preserve"> </v>
      </c>
      <c r="J12" s="36"/>
      <c r="K12" s="36" t="str">
        <f>IF( ISBLANK(J12)," ", (J12-G12) )</f>
        <v xml:space="preserve"> </v>
      </c>
      <c r="L12" s="36" t="str">
        <f>IF( ISBLANK(J12)," ", (J12-F12) )</f>
        <v xml:space="preserve"> </v>
      </c>
      <c r="M12" s="14" t="str">
        <f>IF(ISERROR(ROUND($B$9/(HOUR(L12)*3600+MINUTE(L12)*60+SECOND(L12))*3600,2))," ", ROUND($B$9/(HOUR(L12)*3600+MINUTE(L12)*60+SECOND(L12))*3600,2))</f>
        <v xml:space="preserve"> </v>
      </c>
      <c r="N12" s="36" t="str">
        <f>IF( ISTEXT(L12)," ", SUM(L12) )</f>
        <v xml:space="preserve"> </v>
      </c>
      <c r="O12" s="38" t="str">
        <f>IF(ISTEXT(M12)," ",ROUND(SUM($B$9)/(HOUR(N12)*3600+MINUTE(N12)*60+SECOND(N12))*3600,2))</f>
        <v xml:space="preserve"> </v>
      </c>
      <c r="P12" s="110"/>
      <c r="Q12" s="91">
        <f>A12</f>
        <v>1</v>
      </c>
      <c r="R12" s="91" t="str">
        <f ca="1">IFERROR(__xludf.DUMMYFUNCTION("INDEX(QUERY('CEI-LIST'!$A$8:$E$1000, ""select E where (A = ""&amp;B12&amp;"")""),1,1)"),"FEI ID")</f>
        <v>FEI ID</v>
      </c>
      <c r="S12" s="91" t="str">
        <f ca="1">IFERROR(__xludf.DUMMYFUNCTION("INDEX(QUERY('CEI-LIST'!$A$8:$G$1000, ""select G where (A = ""&amp;B12&amp;"")""),1,1)"),"FEI ID")</f>
        <v>FEI ID</v>
      </c>
      <c r="T12" s="102" t="str">
        <f>O14</f>
        <v xml:space="preserve"> </v>
      </c>
      <c r="U12" s="85" t="str">
        <f>N14</f>
        <v xml:space="preserve"> 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x14ac:dyDescent="0.2">
      <c r="A13" s="89"/>
      <c r="B13" s="89"/>
      <c r="C13" s="90"/>
      <c r="D13" s="98"/>
      <c r="E13" s="35">
        <v>2</v>
      </c>
      <c r="F13" s="36" t="str">
        <f>IF( ISBLANK(J12)," ", (J12+$D$9) )</f>
        <v xml:space="preserve"> </v>
      </c>
      <c r="G13" s="36"/>
      <c r="H13" s="36" t="str">
        <f>IF( ISBLANK(G13)," ", (G13-F13) )</f>
        <v xml:space="preserve"> </v>
      </c>
      <c r="I13" s="37" t="str">
        <f>IF(ISERROR(ROUND($E$9/(HOUR(H13)*3600+MINUTE(H13)*60+SECOND(H13))*3600,2))," ", ROUND($E$9/(HOUR(H13)*3600+MINUTE(H13)*60+SECOND(H13))*3600,2))</f>
        <v xml:space="preserve"> </v>
      </c>
      <c r="J13" s="36"/>
      <c r="K13" s="36" t="str">
        <f>IF( ISBLANK(J13)," ", (J13-G13) )</f>
        <v xml:space="preserve"> </v>
      </c>
      <c r="L13" s="36" t="str">
        <f>IF( ISBLANK(J13)," ", (J13-F13) )</f>
        <v xml:space="preserve"> </v>
      </c>
      <c r="M13" s="14" t="str">
        <f>IF(ISERROR(ROUND($E$9/(HOUR(L13)*3600+MINUTE(L13)*60+SECOND(L13))*3600,2))," ", ROUND($E$9/(HOUR(L13)*3600+MINUTE(L13)*60+SECOND(L13))*3600,2))</f>
        <v xml:space="preserve"> </v>
      </c>
      <c r="N13" s="36" t="str">
        <f>IF( ISTEXT(L13)," ", SUM(L12:L13) )</f>
        <v xml:space="preserve"> </v>
      </c>
      <c r="O13" s="38" t="str">
        <f>IF(ISTEXT(M13)," ",ROUND(SUM($B$9+$E$9)/(HOUR(N13)*3600+MINUTE(N13)*60+SECOND(N13))*3600,2))</f>
        <v xml:space="preserve"> </v>
      </c>
      <c r="P13" s="89"/>
      <c r="Q13" s="77"/>
      <c r="R13" s="77"/>
      <c r="S13" s="77"/>
      <c r="T13" s="77"/>
      <c r="U13" s="77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x14ac:dyDescent="0.2">
      <c r="A14" s="89"/>
      <c r="B14" s="95" t="s">
        <v>123</v>
      </c>
      <c r="C14" s="96"/>
      <c r="D14" s="83"/>
      <c r="E14" s="35">
        <v>3</v>
      </c>
      <c r="F14" s="36" t="str">
        <f>IF( ISBLANK(J13)," ", (J13+$G$9) )</f>
        <v xml:space="preserve"> </v>
      </c>
      <c r="G14" s="36"/>
      <c r="H14" s="36" t="str">
        <f>IF( ISBLANK(G14)," ", (G14-F14) )</f>
        <v xml:space="preserve"> </v>
      </c>
      <c r="I14" s="37" t="str">
        <f>IF(ISERROR(ROUND($J$9/(HOUR(H14)*3600+MINUTE(H14)*60+SECOND(H14))*3600,2))," ", ROUND($J$9/(HOUR(H14)*3600+MINUTE(H14)*60+SECOND(H14))*3600,2))</f>
        <v xml:space="preserve"> </v>
      </c>
      <c r="J14" s="36"/>
      <c r="K14" s="36" t="str">
        <f>IF( ISBLANK(J14)," ", (J14-G14) )</f>
        <v xml:space="preserve"> </v>
      </c>
      <c r="L14" s="36" t="str">
        <f>IF( ISBLANK(G14)," ", (G14-F14) )</f>
        <v xml:space="preserve"> </v>
      </c>
      <c r="M14" s="14" t="str">
        <f>IF(ISERROR(ROUND($J$9/(HOUR(L14)*3600+MINUTE(L14)*60+SECOND(L14))*3600,2))," ", ROUND($J$9/(HOUR(L14)*3600+MINUTE(L14)*60+SECOND(L14))*3600,2))</f>
        <v xml:space="preserve"> </v>
      </c>
      <c r="N14" s="53" t="str">
        <f>IF( ISTEXT(L14)," ", SUM(L12:L14) )</f>
        <v xml:space="preserve"> </v>
      </c>
      <c r="O14" s="54" t="str">
        <f>IF(ISTEXT(M14)," ",ROUND(SUM($B$9+$E$9+$J$9)/(HOUR(N14)*3600+MINUTE(N14)*60+SECOND(N14))*3600,2))</f>
        <v xml:space="preserve"> </v>
      </c>
      <c r="P14" s="90"/>
      <c r="Q14" s="77"/>
      <c r="R14" s="77"/>
      <c r="S14" s="77"/>
      <c r="T14" s="77"/>
      <c r="U14" s="77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x14ac:dyDescent="0.2">
      <c r="A15" s="90"/>
      <c r="B15" s="108" t="s">
        <v>13</v>
      </c>
      <c r="C15" s="87"/>
      <c r="D15" s="101"/>
      <c r="E15" s="55"/>
      <c r="F15" s="47" t="s">
        <v>74</v>
      </c>
      <c r="G15" s="48" t="str" cm="1">
        <f t="array" aca="1" ref="G15" ca="1">IF( ISTEXT(N14),
        IF( ISTEXT(N13),
                IF( ISTEXT(N12)," ",
                        (N12-INDIRECT("N12"))
                ),
                (N13-INDIRECT("N13"))
        ),
        (N14-INDIRECT("N14"))
)</f>
        <v xml:space="preserve"> </v>
      </c>
      <c r="H15" s="55"/>
      <c r="I15" s="92" t="s">
        <v>75</v>
      </c>
      <c r="J15" s="93"/>
      <c r="K15" s="48" t="str">
        <f>IF( ISTEXT(K12)," ", AVERAGE(K12:K14) )</f>
        <v xml:space="preserve"> </v>
      </c>
      <c r="L15" s="55"/>
      <c r="M15" s="92" t="s">
        <v>76</v>
      </c>
      <c r="N15" s="93"/>
      <c r="O15" s="48" t="str">
        <f>IF( ISTEXT(K12)," ", SUM(K12:K14) )</f>
        <v xml:space="preserve"> </v>
      </c>
      <c r="P15" s="56"/>
      <c r="Q15" s="77"/>
      <c r="R15" s="77"/>
      <c r="S15" s="77"/>
      <c r="T15" s="77"/>
      <c r="U15" s="77"/>
    </row>
    <row r="18" spans="1:16" x14ac:dyDescent="0.2">
      <c r="B18" s="51" t="s">
        <v>77</v>
      </c>
    </row>
    <row r="23" spans="1:16" x14ac:dyDescent="0.2">
      <c r="A23" s="94" t="str">
        <f ca="1">CONCATENATE( "© ", YEAR(NOW()), " Russian Equestrian Federation")</f>
        <v>© 2021 Russian Equestrian Federation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</sheetData>
  <mergeCells count="28">
    <mergeCell ref="G9:I9"/>
    <mergeCell ref="L9:N9"/>
    <mergeCell ref="C11:D11"/>
    <mergeCell ref="A12:A15"/>
    <mergeCell ref="B12:B13"/>
    <mergeCell ref="C12:C13"/>
    <mergeCell ref="D12:D13"/>
    <mergeCell ref="A23:P23"/>
    <mergeCell ref="U12:U15"/>
    <mergeCell ref="B14:D14"/>
    <mergeCell ref="B15:D15"/>
    <mergeCell ref="I15:J15"/>
    <mergeCell ref="M15:N15"/>
    <mergeCell ref="P12:P14"/>
    <mergeCell ref="Q12:Q15"/>
    <mergeCell ref="R12:R15"/>
    <mergeCell ref="S12:S15"/>
    <mergeCell ref="T12:T15"/>
    <mergeCell ref="L8:N8"/>
    <mergeCell ref="O8:P8"/>
    <mergeCell ref="Q8:R8"/>
    <mergeCell ref="A2:P2"/>
    <mergeCell ref="A4:P4"/>
    <mergeCell ref="A6:P6"/>
    <mergeCell ref="B8:C8"/>
    <mergeCell ref="E8:F8"/>
    <mergeCell ref="G8:I8"/>
    <mergeCell ref="J8:K8"/>
  </mergeCells>
  <conditionalFormatting sqref="K12:K13">
    <cfRule type="cellIs" dxfId="17" priority="2" operator="greaterThan">
      <formula>"0:15:01"</formula>
    </cfRule>
  </conditionalFormatting>
  <conditionalFormatting sqref="K14">
    <cfRule type="cellIs" dxfId="16" priority="3" operator="greaterThan">
      <formula>"0:20:01"</formula>
    </cfRule>
  </conditionalFormatting>
  <conditionalFormatting sqref="O14">
    <cfRule type="cellIs" dxfId="15" priority="1" operator="greaterThan">
      <formula>20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E8B2"/>
    <outlinePr summaryBelow="0" summaryRight="0"/>
  </sheetPr>
  <dimension ref="A1:AN27"/>
  <sheetViews>
    <sheetView topLeftCell="A7" workbookViewId="0">
      <selection activeCell="M20" sqref="M20"/>
    </sheetView>
  </sheetViews>
  <sheetFormatPr baseColWidth="10" defaultColWidth="17.33203125" defaultRowHeight="15" customHeight="1" x14ac:dyDescent="0.2"/>
  <cols>
    <col min="1" max="1" width="9.5" customWidth="1"/>
    <col min="2" max="10" width="9.83203125" customWidth="1"/>
    <col min="11" max="11" width="8.5" customWidth="1"/>
    <col min="12" max="14" width="12.6640625" customWidth="1"/>
    <col min="15" max="15" width="11.5" customWidth="1"/>
    <col min="16" max="17" width="12.6640625" customWidth="1"/>
    <col min="18" max="18" width="10.83203125" customWidth="1"/>
    <col min="19" max="20" width="12.5" customWidth="1"/>
    <col min="21" max="21" width="10.83203125" customWidth="1"/>
    <col min="22" max="22" width="9" customWidth="1"/>
    <col min="23" max="24" width="14.6640625" hidden="1" customWidth="1"/>
    <col min="25" max="27" width="0" hidden="1" customWidth="1"/>
  </cols>
  <sheetData>
    <row r="1" spans="1:40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 t="s">
        <v>38</v>
      </c>
      <c r="T1" s="18"/>
      <c r="U1" s="18"/>
      <c r="V1" s="18"/>
      <c r="W1" s="17" t="s">
        <v>39</v>
      </c>
      <c r="X1" s="18" t="s">
        <v>40</v>
      </c>
      <c r="Y1" s="18" t="s">
        <v>41</v>
      </c>
      <c r="Z1" s="19" t="s">
        <v>42</v>
      </c>
      <c r="AA1" s="19" t="s">
        <v>43</v>
      </c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32.25" customHeight="1" x14ac:dyDescent="0.2">
      <c r="A2" s="74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" x14ac:dyDescent="0.2">
      <c r="A4" s="75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3"/>
      <c r="X4" s="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3"/>
      <c r="T5" s="3"/>
      <c r="U5" s="3"/>
      <c r="V5" s="3"/>
      <c r="W5" s="3"/>
      <c r="X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" x14ac:dyDescent="0.2">
      <c r="A6" s="75" t="s">
        <v>82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3"/>
      <c r="X6" s="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3" x14ac:dyDescent="0.25">
      <c r="A8" s="81" t="s">
        <v>83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8"/>
      <c r="X8" s="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">
      <c r="A9" s="4" t="s">
        <v>19</v>
      </c>
      <c r="B9" s="22"/>
      <c r="C9" s="22"/>
      <c r="D9" s="22"/>
      <c r="E9" s="22"/>
      <c r="F9" s="22"/>
      <c r="Q9" s="61"/>
      <c r="S9" s="5"/>
      <c r="T9" s="5"/>
      <c r="U9" s="5"/>
      <c r="V9" s="5" t="s">
        <v>20</v>
      </c>
    </row>
    <row r="10" spans="1:40" x14ac:dyDescent="0.2">
      <c r="A10" s="24" t="s">
        <v>84</v>
      </c>
      <c r="B10" s="82" t="s">
        <v>85</v>
      </c>
      <c r="C10" s="83"/>
      <c r="D10" s="24" t="s">
        <v>86</v>
      </c>
      <c r="E10" s="82" t="s">
        <v>87</v>
      </c>
      <c r="F10" s="83"/>
      <c r="G10" s="24" t="s">
        <v>86</v>
      </c>
      <c r="H10" s="82" t="s">
        <v>88</v>
      </c>
      <c r="I10" s="83"/>
      <c r="J10" s="24" t="s">
        <v>86</v>
      </c>
      <c r="K10" s="82" t="s">
        <v>89</v>
      </c>
      <c r="L10" s="83"/>
      <c r="M10" s="24" t="s">
        <v>86</v>
      </c>
      <c r="N10" s="82" t="s">
        <v>90</v>
      </c>
      <c r="O10" s="83"/>
      <c r="P10" s="24" t="s">
        <v>86</v>
      </c>
      <c r="Q10" s="82" t="s">
        <v>91</v>
      </c>
      <c r="R10" s="83"/>
      <c r="S10" s="82" t="s">
        <v>92</v>
      </c>
      <c r="T10" s="83"/>
      <c r="U10" s="84" t="s">
        <v>93</v>
      </c>
      <c r="V10" s="83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x14ac:dyDescent="0.2">
      <c r="A11" s="27">
        <v>0.29166666666666669</v>
      </c>
      <c r="B11" s="28">
        <v>30</v>
      </c>
      <c r="C11" s="29" t="s">
        <v>94</v>
      </c>
      <c r="D11" s="27">
        <v>2.7777777777777776E-2</v>
      </c>
      <c r="E11" s="28">
        <v>30</v>
      </c>
      <c r="F11" s="29" t="s">
        <v>94</v>
      </c>
      <c r="G11" s="27">
        <v>2.7777777777777776E-2</v>
      </c>
      <c r="H11" s="28">
        <v>20</v>
      </c>
      <c r="I11" s="29" t="s">
        <v>94</v>
      </c>
      <c r="J11" s="27">
        <v>2.7777777777777776E-2</v>
      </c>
      <c r="K11" s="28">
        <v>30</v>
      </c>
      <c r="L11" s="29" t="s">
        <v>94</v>
      </c>
      <c r="M11" s="27">
        <v>2.7777777777777776E-2</v>
      </c>
      <c r="N11" s="28">
        <v>30</v>
      </c>
      <c r="O11" s="29" t="s">
        <v>94</v>
      </c>
      <c r="P11" s="27">
        <v>3.4722222222222224E-2</v>
      </c>
      <c r="Q11" s="28">
        <v>20</v>
      </c>
      <c r="R11" s="29" t="s">
        <v>94</v>
      </c>
      <c r="S11" s="86">
        <f>A11+(((B11+E11+H11+K11+N11+Q11)/U11)/24)+(D11+G11+J11+M11+P11)</f>
        <v>0.99305555555555558</v>
      </c>
      <c r="T11" s="87"/>
      <c r="U11" s="30">
        <v>12</v>
      </c>
      <c r="V11" s="31" t="s">
        <v>95</v>
      </c>
    </row>
    <row r="12" spans="1:40" x14ac:dyDescent="0.2">
      <c r="B12" s="22"/>
      <c r="C12" s="22"/>
      <c r="D12" s="22"/>
      <c r="E12" s="22"/>
      <c r="F12" s="22"/>
    </row>
    <row r="13" spans="1:40" ht="42" customHeight="1" x14ac:dyDescent="0.2">
      <c r="A13" s="6" t="s">
        <v>96</v>
      </c>
      <c r="B13" s="6" t="s">
        <v>97</v>
      </c>
      <c r="C13" s="103" t="s">
        <v>98</v>
      </c>
      <c r="D13" s="96"/>
      <c r="E13" s="96"/>
      <c r="F13" s="96"/>
      <c r="G13" s="96"/>
      <c r="H13" s="96"/>
      <c r="I13" s="96"/>
      <c r="J13" s="96"/>
      <c r="K13" s="6" t="s">
        <v>99</v>
      </c>
      <c r="L13" s="32" t="s">
        <v>100</v>
      </c>
      <c r="M13" s="32" t="s">
        <v>101</v>
      </c>
      <c r="N13" s="32" t="s">
        <v>102</v>
      </c>
      <c r="O13" s="32" t="s">
        <v>103</v>
      </c>
      <c r="P13" s="32" t="s">
        <v>104</v>
      </c>
      <c r="Q13" s="6" t="s">
        <v>105</v>
      </c>
      <c r="R13" s="32" t="s">
        <v>106</v>
      </c>
      <c r="S13" s="32" t="s">
        <v>107</v>
      </c>
      <c r="T13" s="32" t="s">
        <v>108</v>
      </c>
      <c r="U13" s="32" t="s">
        <v>109</v>
      </c>
      <c r="V13" s="32" t="s">
        <v>110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">
      <c r="A14" s="104">
        <v>1</v>
      </c>
      <c r="B14" s="105">
        <v>10</v>
      </c>
      <c r="C14" s="107" t="s">
        <v>122</v>
      </c>
      <c r="D14" s="96"/>
      <c r="E14" s="96"/>
      <c r="F14" s="96"/>
      <c r="G14" s="96"/>
      <c r="H14" s="96"/>
      <c r="I14" s="96"/>
      <c r="J14" s="83"/>
      <c r="K14" s="35">
        <v>1</v>
      </c>
      <c r="L14" s="36">
        <f>$A$11</f>
        <v>0.29166666666666669</v>
      </c>
      <c r="M14" s="36"/>
      <c r="N14" s="36" t="str">
        <f t="shared" ref="N14:N19" si="0">IF( ISBLANK(M14)," ", (M14-L14) )</f>
        <v xml:space="preserve"> </v>
      </c>
      <c r="O14" s="37" t="str">
        <f>IF(ISERROR(ROUND($B$11/(HOUR(N14)*3600+MINUTE(N14)*60+SECOND(N14))*3600,2))," ", ROUND($B$11/(HOUR(N14)*3600+MINUTE(N14)*60+SECOND(N14))*3600,2))</f>
        <v xml:space="preserve"> </v>
      </c>
      <c r="P14" s="36"/>
      <c r="Q14" s="36" t="str">
        <f t="shared" ref="Q14:Q19" si="1">IF( ISBLANK(P14)," ", (P14-M14) )</f>
        <v xml:space="preserve"> </v>
      </c>
      <c r="R14" s="36" t="str">
        <f>IF( ISBLANK(P14)," ", (P14-L14) )</f>
        <v xml:space="preserve"> </v>
      </c>
      <c r="S14" s="14" t="str">
        <f>IF(ISERROR(ROUND($B$11/(HOUR(R14)*3600+MINUTE(R14)*60+SECOND(R14))*3600,2))," ", ROUND($B$11/(HOUR(R14)*3600+MINUTE(R14)*60+SECOND(R14))*3600,2))</f>
        <v xml:space="preserve"> </v>
      </c>
      <c r="T14" s="36" t="str">
        <f>IF( ISTEXT(R14)," ", SUM(R14) )</f>
        <v xml:space="preserve"> </v>
      </c>
      <c r="U14" s="38" t="str">
        <f>IF(ISTEXT(S14)," ",ROUND(SUM($B$11)/(HOUR(T14)*3600+MINUTE(T14)*60+SECOND(T14))*3600,2))</f>
        <v xml:space="preserve"> </v>
      </c>
      <c r="V14" s="88"/>
      <c r="W14" s="91">
        <f>A14</f>
        <v>1</v>
      </c>
      <c r="X14" s="91" t="str">
        <f ca="1">IFERROR(__xludf.DUMMYFUNCTION("INDEX(QUERY('CEN-LIST'!$A$8:$D$1000, ""select C where (A = ""&amp;B14&amp;"")""),1,1)"),"ФКСР ID")</f>
        <v>ФКСР ID</v>
      </c>
      <c r="Y14" s="91" t="str">
        <f ca="1">IFERROR(__xludf.DUMMYFUNCTION("INDEX(QUERY('CEN-LIST'!$A$8:$G$1000, ""select G where (A = ""&amp;B14&amp;"")""),1,1)"),"ФКСР ID")</f>
        <v>ФКСР ID</v>
      </c>
      <c r="Z14" s="102" t="str">
        <f>U19</f>
        <v xml:space="preserve"> </v>
      </c>
      <c r="AA14" s="85" t="str">
        <f>T19</f>
        <v xml:space="preserve"> 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1:40" x14ac:dyDescent="0.2">
      <c r="A15" s="89"/>
      <c r="B15" s="89"/>
      <c r="C15" s="77"/>
      <c r="D15" s="77"/>
      <c r="E15" s="77"/>
      <c r="F15" s="77"/>
      <c r="G15" s="77"/>
      <c r="H15" s="77"/>
      <c r="I15" s="77"/>
      <c r="J15" s="98"/>
      <c r="K15" s="35">
        <v>2</v>
      </c>
      <c r="L15" s="36" t="str">
        <f>IF( ISBLANK(P14)," ", (P14+$D$11) )</f>
        <v xml:space="preserve"> </v>
      </c>
      <c r="M15" s="36"/>
      <c r="N15" s="36" t="str">
        <f t="shared" si="0"/>
        <v xml:space="preserve"> </v>
      </c>
      <c r="O15" s="37" t="str">
        <f>IF(ISERROR(ROUND($E$11/(HOUR(N15)*3600+MINUTE(N15)*60+SECOND(N15))*3600,2))," ", ROUND($E$11/(HOUR(N15)*3600+MINUTE(N15)*60+SECOND(N15))*3600,2))</f>
        <v xml:space="preserve"> </v>
      </c>
      <c r="P15" s="36"/>
      <c r="Q15" s="36" t="str">
        <f t="shared" si="1"/>
        <v xml:space="preserve"> </v>
      </c>
      <c r="R15" s="36" t="str">
        <f>IF( ISBLANK(P15)," ", (P15-L15) )</f>
        <v xml:space="preserve"> </v>
      </c>
      <c r="S15" s="14" t="str">
        <f>IF(ISERROR(ROUND($E$11/(HOUR(R15)*3600+MINUTE(R15)*60+SECOND(R15))*3600,2))," ", ROUND($E$11/(HOUR(R15)*3600+MINUTE(R15)*60+SECOND(R15))*3600,2))</f>
        <v xml:space="preserve"> </v>
      </c>
      <c r="T15" s="36" t="str">
        <f>IF( ISTEXT(R15)," ", SUM(R14:R15) )</f>
        <v xml:space="preserve"> </v>
      </c>
      <c r="U15" s="38" t="str">
        <f>IF(ISTEXT(S15)," ",ROUND(SUM($B$11+$E$11)/(HOUR(T15)*3600+MINUTE(T15)*60+SECOND(T15))*3600,2))</f>
        <v xml:space="preserve"> </v>
      </c>
      <c r="V15" s="89"/>
      <c r="W15" s="77"/>
      <c r="X15" s="77"/>
      <c r="Y15" s="77"/>
      <c r="Z15" s="77"/>
      <c r="AA15" s="77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1:40" x14ac:dyDescent="0.2">
      <c r="A16" s="89"/>
      <c r="B16" s="89"/>
      <c r="C16" s="77"/>
      <c r="D16" s="77"/>
      <c r="E16" s="77"/>
      <c r="F16" s="77"/>
      <c r="G16" s="77"/>
      <c r="H16" s="77"/>
      <c r="I16" s="77"/>
      <c r="J16" s="98"/>
      <c r="K16" s="35">
        <v>3</v>
      </c>
      <c r="L16" s="36" t="str">
        <f>IF( ISBLANK(P15)," ", (P15+$G$11) )</f>
        <v xml:space="preserve"> </v>
      </c>
      <c r="M16" s="36"/>
      <c r="N16" s="36" t="str">
        <f t="shared" si="0"/>
        <v xml:space="preserve"> </v>
      </c>
      <c r="O16" s="37" t="str">
        <f>IF(ISERROR(ROUND($H$11/(HOUR(N16)*3600+MINUTE(N16)*60+SECOND(N16))*3600,2))," ", ROUND($H$11/(HOUR(N16)*3600+MINUTE(N16)*60+SECOND(N16))*3600,2))</f>
        <v xml:space="preserve"> </v>
      </c>
      <c r="P16" s="36"/>
      <c r="Q16" s="36" t="str">
        <f t="shared" si="1"/>
        <v xml:space="preserve"> </v>
      </c>
      <c r="R16" s="36" t="str">
        <f>IF( ISBLANK(P16)," ", (P16-L16) )</f>
        <v xml:space="preserve"> </v>
      </c>
      <c r="S16" s="14" t="str">
        <f>IF(ISERROR(ROUND($H$11/(HOUR(R16)*3600+MINUTE(R16)*60+SECOND(R16))*3600,2))," ", ROUND($H$11/(HOUR(R16)*3600+MINUTE(R16)*60+SECOND(R16))*3600,2))</f>
        <v xml:space="preserve"> </v>
      </c>
      <c r="T16" s="36" t="str">
        <f>IF( ISTEXT(R16)," ", SUM(R14:R16) )</f>
        <v xml:space="preserve"> </v>
      </c>
      <c r="U16" s="38" t="str">
        <f>IF(ISTEXT(S16)," ",ROUND(SUM($B$11+$E$11+$H$11)/(HOUR(T16)*3600+MINUTE(T16)*60+SECOND(T16))*3600,2))</f>
        <v xml:space="preserve"> </v>
      </c>
      <c r="V16" s="89"/>
      <c r="W16" s="77"/>
      <c r="X16" s="77"/>
      <c r="Y16" s="77"/>
      <c r="Z16" s="77"/>
      <c r="AA16" s="77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 x14ac:dyDescent="0.2">
      <c r="A17" s="89"/>
      <c r="B17" s="95" t="s">
        <v>125</v>
      </c>
      <c r="C17" s="96"/>
      <c r="D17" s="96"/>
      <c r="E17" s="96"/>
      <c r="F17" s="96"/>
      <c r="G17" s="96"/>
      <c r="H17" s="96"/>
      <c r="I17" s="96"/>
      <c r="J17" s="83"/>
      <c r="K17" s="35">
        <v>4</v>
      </c>
      <c r="L17" s="36" t="str">
        <f>IF( ISBLANK(P16)," ", (P16+$J$11) )</f>
        <v xml:space="preserve"> </v>
      </c>
      <c r="M17" s="36"/>
      <c r="N17" s="36" t="str">
        <f t="shared" si="0"/>
        <v xml:space="preserve"> </v>
      </c>
      <c r="O17" s="37" t="str">
        <f>IF(ISERROR(ROUND($K$11/(HOUR(N17)*3600+MINUTE(N17)*60+SECOND(N17))*3600,2))," ", ROUND($K$11/(HOUR(N17)*3600+MINUTE(N17)*60+SECOND(N17))*3600,2))</f>
        <v xml:space="preserve"> </v>
      </c>
      <c r="P17" s="36"/>
      <c r="Q17" s="36" t="str">
        <f t="shared" si="1"/>
        <v xml:space="preserve"> </v>
      </c>
      <c r="R17" s="36" t="str">
        <f>IF( ISBLANK(P17)," ", (P17-L17) )</f>
        <v xml:space="preserve"> </v>
      </c>
      <c r="S17" s="14" t="str">
        <f>IF(ISERROR(ROUND($K$11/(HOUR(R17)*3600+MINUTE(R17)*60+SECOND(R17))*3600,2))," ", ROUND($K$11/(HOUR(R17)*3600+MINUTE(R17)*60+SECOND(R17))*3600,2))</f>
        <v xml:space="preserve"> </v>
      </c>
      <c r="T17" s="36" t="str">
        <f>IF( ISTEXT(R17)," ", SUM(R14:R17) )</f>
        <v xml:space="preserve"> </v>
      </c>
      <c r="U17" s="38" t="str">
        <f>IF(ISTEXT(S17)," ",ROUND(SUM($B$11+$E$11+$H$11+$K$11)/(HOUR(T17)*3600+MINUTE(T17)*60+SECOND(T17))*3600,2))</f>
        <v xml:space="preserve"> </v>
      </c>
      <c r="V17" s="89"/>
      <c r="W17" s="77"/>
      <c r="X17" s="77"/>
      <c r="Y17" s="77"/>
      <c r="Z17" s="77"/>
      <c r="AA17" s="77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1:40" x14ac:dyDescent="0.2">
      <c r="A18" s="89"/>
      <c r="B18" s="97"/>
      <c r="C18" s="77"/>
      <c r="D18" s="77"/>
      <c r="E18" s="77"/>
      <c r="F18" s="77"/>
      <c r="G18" s="77"/>
      <c r="H18" s="77"/>
      <c r="I18" s="77"/>
      <c r="J18" s="98"/>
      <c r="K18" s="35">
        <v>5</v>
      </c>
      <c r="L18" s="36" t="str">
        <f>IF( ISBLANK(P17)," ", (P17+$M$11) )</f>
        <v xml:space="preserve"> </v>
      </c>
      <c r="M18" s="36"/>
      <c r="N18" s="36" t="str">
        <f t="shared" si="0"/>
        <v xml:space="preserve"> </v>
      </c>
      <c r="O18" s="37" t="str">
        <f>IF(ISERROR(ROUND($N$11/(HOUR(N18)*3600+MINUTE(N18)*60+SECOND(N18))*3600,2))," ", ROUND($N$11/(HOUR(N18)*3600+MINUTE(N18)*60+SECOND(N18))*3600,2))</f>
        <v xml:space="preserve"> </v>
      </c>
      <c r="P18" s="36"/>
      <c r="Q18" s="36" t="str">
        <f t="shared" si="1"/>
        <v xml:space="preserve"> </v>
      </c>
      <c r="R18" s="36" t="str">
        <f>IF( ISBLANK(P18)," ", (P18-L18) )</f>
        <v xml:space="preserve"> </v>
      </c>
      <c r="S18" s="14" t="str">
        <f>IF(ISERROR(ROUND($N$11/(HOUR(R18)*3600+MINUTE(R18)*60+SECOND(R18))*3600,2))," ", ROUND($N$11/(HOUR(R18)*3600+MINUTE(R18)*60+SECOND(R18))*3600,2))</f>
        <v xml:space="preserve"> </v>
      </c>
      <c r="T18" s="36" t="str">
        <f>IF( ISTEXT(R18)," ", SUM(R14:R18) )</f>
        <v xml:space="preserve"> </v>
      </c>
      <c r="U18" s="38" t="str">
        <f>IF(ISTEXT(S18)," ",ROUND(SUM($B$11+$E$11+$H$11+$K$11+$N$11)/(HOUR(T18)*3600+MINUTE(T18)*60+SECOND(T18))*3600,2))</f>
        <v xml:space="preserve"> </v>
      </c>
      <c r="V18" s="89"/>
      <c r="W18" s="77"/>
      <c r="X18" s="77"/>
      <c r="Y18" s="77"/>
      <c r="Z18" s="77"/>
      <c r="AA18" s="77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x14ac:dyDescent="0.2">
      <c r="A19" s="89"/>
      <c r="B19" s="95" t="s">
        <v>27</v>
      </c>
      <c r="C19" s="96"/>
      <c r="D19" s="96"/>
      <c r="E19" s="96"/>
      <c r="F19" s="96"/>
      <c r="G19" s="96"/>
      <c r="H19" s="96"/>
      <c r="I19" s="96"/>
      <c r="J19" s="83"/>
      <c r="K19" s="42">
        <v>6</v>
      </c>
      <c r="L19" s="43" t="str">
        <f>IF( ISBLANK(P18)," ", (P18+$P$11) )</f>
        <v xml:space="preserve"> </v>
      </c>
      <c r="M19" s="43"/>
      <c r="N19" s="36" t="str">
        <f t="shared" si="0"/>
        <v xml:space="preserve"> </v>
      </c>
      <c r="O19" s="37" t="str">
        <f>IF(ISERROR(ROUND($Q$11/(HOUR(N19)*3600+MINUTE(N19)*60+SECOND(N19))*3600,2))," ", ROUND($Q$11/(HOUR(N19)*3600+MINUTE(N19)*60+SECOND(N19))*3600,2))</f>
        <v xml:space="preserve"> </v>
      </c>
      <c r="P19" s="43"/>
      <c r="Q19" s="43" t="str">
        <f t="shared" si="1"/>
        <v xml:space="preserve"> </v>
      </c>
      <c r="R19" s="43" t="str">
        <f>IF( ISBLANK(M19)," ", (M19-L19) )</f>
        <v xml:space="preserve"> </v>
      </c>
      <c r="S19" s="39" t="str">
        <f>IF(ISERROR(ROUND($Q$11/(HOUR(R19)*3600+MINUTE(R19)*60+SECOND(R19))*3600,2))," ", ROUND($Q$11/(HOUR(R19)*3600+MINUTE(R19)*60+SECOND(R19))*3600,2))</f>
        <v xml:space="preserve"> </v>
      </c>
      <c r="T19" s="44" t="str">
        <f>IF( ISTEXT(R19)," ", SUM(R14:R19) )</f>
        <v xml:space="preserve"> </v>
      </c>
      <c r="U19" s="45" t="str">
        <f>IF(ISTEXT(S19)," ",ROUND(SUM($B$11+$E$11+$H$11+$K$11+$N$11+$Q$11)/(HOUR(T19)*3600+MINUTE(T19)*60+SECOND(T19))*3600,2))</f>
        <v xml:space="preserve"> </v>
      </c>
      <c r="V19" s="90"/>
      <c r="W19" s="77"/>
      <c r="X19" s="77"/>
      <c r="Y19" s="77"/>
      <c r="Z19" s="77"/>
      <c r="AA19" s="77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pans="1:40" x14ac:dyDescent="0.2">
      <c r="A20" s="90"/>
      <c r="B20" s="100"/>
      <c r="C20" s="87"/>
      <c r="D20" s="87"/>
      <c r="E20" s="87"/>
      <c r="F20" s="87"/>
      <c r="G20" s="87"/>
      <c r="H20" s="87"/>
      <c r="I20" s="87"/>
      <c r="J20" s="101"/>
      <c r="K20" s="114" t="s">
        <v>111</v>
      </c>
      <c r="L20" s="93"/>
      <c r="M20" s="48" t="str" cm="1">
        <f t="array" aca="1" ref="M20" ca="1">IF( ISTEXT(T19),
        IF( ISTEXT(T18),
                IF( ISTEXT(T17),
                        IF( ISTEXT(T16),
                                IF( ISTEXT(T15),
                                        IF( ISTEXT(T14)," ",
                                                (T14-INDIRECT("T14"))
                                        ),
                                        (T15-INDIRECT("T15"))
                                ),
                                (T16-INDIRECT("T16"))
                        ),
                        (T17-INDIRECT("T17"))
                ),
                (T18-INDIRECT("T18"))
        ),
        (T19-INDIRECT("T19"))
)</f>
        <v xml:space="preserve"> </v>
      </c>
      <c r="N20" s="49"/>
      <c r="O20" s="92" t="s">
        <v>112</v>
      </c>
      <c r="P20" s="93"/>
      <c r="Q20" s="48" t="str">
        <f>IF( ISTEXT(Q14)," ", AVERAGE(Q14:Q19) )</f>
        <v xml:space="preserve"> </v>
      </c>
      <c r="R20" s="49"/>
      <c r="S20" s="92" t="s">
        <v>113</v>
      </c>
      <c r="T20" s="93"/>
      <c r="U20" s="48" t="str">
        <f>IF( ISTEXT(Q14)," ", SUM(Q14:Q19) )</f>
        <v xml:space="preserve"> </v>
      </c>
      <c r="V20" s="50"/>
      <c r="W20" s="77"/>
      <c r="X20" s="77"/>
      <c r="Y20" s="77"/>
      <c r="Z20" s="77"/>
      <c r="AA20" s="77"/>
    </row>
    <row r="23" spans="1:40" x14ac:dyDescent="0.2">
      <c r="B23" s="62" t="s">
        <v>114</v>
      </c>
    </row>
    <row r="24" spans="1:40" x14ac:dyDescent="0.2">
      <c r="B24" s="20"/>
    </row>
    <row r="25" spans="1:40" x14ac:dyDescent="0.2">
      <c r="B25" s="63" t="s">
        <v>115</v>
      </c>
    </row>
    <row r="26" spans="1:40" x14ac:dyDescent="0.2">
      <c r="B26" s="63"/>
    </row>
    <row r="27" spans="1:40" x14ac:dyDescent="0.2">
      <c r="A27" s="94" t="str">
        <f ca="1">CONCATENATE( "© ", YEAR(NOW()), " Федерация конного спорта России")</f>
        <v>© 2021 Федерация конного спорта России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52"/>
      <c r="X27" s="52"/>
    </row>
  </sheetData>
  <mergeCells count="30">
    <mergeCell ref="C13:J13"/>
    <mergeCell ref="N10:O10"/>
    <mergeCell ref="A14:A20"/>
    <mergeCell ref="B14:B16"/>
    <mergeCell ref="C14:J16"/>
    <mergeCell ref="B17:J18"/>
    <mergeCell ref="A27:V27"/>
    <mergeCell ref="B19:J20"/>
    <mergeCell ref="K20:L20"/>
    <mergeCell ref="O20:P20"/>
    <mergeCell ref="Z14:Z20"/>
    <mergeCell ref="AA14:AA20"/>
    <mergeCell ref="S10:T10"/>
    <mergeCell ref="U10:V10"/>
    <mergeCell ref="S11:T11"/>
    <mergeCell ref="V14:V19"/>
    <mergeCell ref="W14:W20"/>
    <mergeCell ref="X14:X20"/>
    <mergeCell ref="Y14:Y20"/>
    <mergeCell ref="S20:T20"/>
    <mergeCell ref="Q10:R10"/>
    <mergeCell ref="A2:V2"/>
    <mergeCell ref="A4:V4"/>
    <mergeCell ref="A5:Q5"/>
    <mergeCell ref="A6:V6"/>
    <mergeCell ref="A8:V8"/>
    <mergeCell ref="B10:C10"/>
    <mergeCell ref="E10:F10"/>
    <mergeCell ref="H10:I10"/>
    <mergeCell ref="K10:L10"/>
  </mergeCells>
  <conditionalFormatting sqref="Q14:Q18">
    <cfRule type="cellIs" dxfId="14" priority="1" operator="greaterThan">
      <formula>"0:15:01"</formula>
    </cfRule>
  </conditionalFormatting>
  <conditionalFormatting sqref="Q19">
    <cfRule type="cellIs" dxfId="13" priority="2" operator="greaterThan">
      <formula>"0:20:01"</formula>
    </cfRule>
  </conditionalFormatting>
  <conditionalFormatting sqref="U19">
    <cfRule type="cellIs" dxfId="12" priority="3" operator="greaterThan">
      <formula>20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E8B2"/>
    <outlinePr summaryBelow="0" summaryRight="0"/>
  </sheetPr>
  <dimension ref="A1:AK26"/>
  <sheetViews>
    <sheetView topLeftCell="A2" workbookViewId="0">
      <selection activeCell="J19" sqref="J19"/>
    </sheetView>
  </sheetViews>
  <sheetFormatPr baseColWidth="10" defaultColWidth="17.33203125" defaultRowHeight="15" customHeight="1" x14ac:dyDescent="0.2"/>
  <cols>
    <col min="1" max="1" width="9.5" customWidth="1"/>
    <col min="2" max="2" width="11.33203125" customWidth="1"/>
    <col min="3" max="3" width="10.33203125" customWidth="1"/>
    <col min="4" max="4" width="19.5" customWidth="1"/>
    <col min="5" max="6" width="12.6640625" customWidth="1"/>
    <col min="7" max="7" width="17.1640625" customWidth="1"/>
    <col min="8" max="8" width="8.6640625" customWidth="1"/>
    <col min="9" max="17" width="12.6640625" customWidth="1"/>
    <col min="18" max="18" width="13.6640625" customWidth="1"/>
    <col min="19" max="19" width="8.5" customWidth="1"/>
    <col min="20" max="21" width="15" hidden="1" customWidth="1"/>
    <col min="22" max="24" width="0" hidden="1" customWidth="1"/>
  </cols>
  <sheetData>
    <row r="1" spans="1:37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 t="s">
        <v>38</v>
      </c>
      <c r="Q1" s="18"/>
      <c r="R1" s="18"/>
      <c r="S1" s="18"/>
      <c r="T1" s="17" t="s">
        <v>39</v>
      </c>
      <c r="U1" s="18" t="s">
        <v>40</v>
      </c>
      <c r="V1" s="18" t="s">
        <v>41</v>
      </c>
      <c r="W1" s="19" t="s">
        <v>42</v>
      </c>
      <c r="X1" s="19" t="s">
        <v>43</v>
      </c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2.25" customHeight="1" x14ac:dyDescent="0.2">
      <c r="A2" s="74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8" x14ac:dyDescent="0.2">
      <c r="A4" s="75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" x14ac:dyDescent="0.2">
      <c r="A6" s="75" t="s">
        <v>82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3" x14ac:dyDescent="0.25">
      <c r="A8" s="81" t="s">
        <v>34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8"/>
      <c r="U8" s="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">
      <c r="A9" s="4" t="s">
        <v>19</v>
      </c>
      <c r="B9" s="22"/>
      <c r="C9" s="22"/>
      <c r="D9" s="22"/>
      <c r="E9" s="22"/>
      <c r="F9" s="22"/>
      <c r="Q9" s="61"/>
      <c r="S9" s="5" t="s">
        <v>20</v>
      </c>
    </row>
    <row r="10" spans="1:37" x14ac:dyDescent="0.2">
      <c r="A10" s="24" t="s">
        <v>84</v>
      </c>
      <c r="B10" s="82" t="s">
        <v>85</v>
      </c>
      <c r="C10" s="83"/>
      <c r="D10" s="24" t="s">
        <v>86</v>
      </c>
      <c r="E10" s="82" t="s">
        <v>87</v>
      </c>
      <c r="F10" s="83"/>
      <c r="G10" s="24" t="s">
        <v>86</v>
      </c>
      <c r="H10" s="82" t="s">
        <v>88</v>
      </c>
      <c r="I10" s="83"/>
      <c r="J10" s="24" t="s">
        <v>86</v>
      </c>
      <c r="K10" s="82" t="s">
        <v>89</v>
      </c>
      <c r="L10" s="83"/>
      <c r="M10" s="24" t="s">
        <v>86</v>
      </c>
      <c r="N10" s="82" t="s">
        <v>90</v>
      </c>
      <c r="O10" s="83"/>
      <c r="P10" s="82" t="s">
        <v>92</v>
      </c>
      <c r="Q10" s="83"/>
      <c r="R10" s="84" t="s">
        <v>93</v>
      </c>
      <c r="S10" s="83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x14ac:dyDescent="0.2">
      <c r="A11" s="27">
        <v>0.375</v>
      </c>
      <c r="B11" s="28">
        <v>30</v>
      </c>
      <c r="C11" s="29" t="s">
        <v>94</v>
      </c>
      <c r="D11" s="27">
        <v>2.7777777777777776E-2</v>
      </c>
      <c r="E11" s="28">
        <v>20</v>
      </c>
      <c r="F11" s="29" t="s">
        <v>94</v>
      </c>
      <c r="G11" s="27">
        <v>2.7777777777777776E-2</v>
      </c>
      <c r="H11" s="28">
        <v>20</v>
      </c>
      <c r="I11" s="29" t="s">
        <v>94</v>
      </c>
      <c r="J11" s="27">
        <v>2.7777777777777776E-2</v>
      </c>
      <c r="K11" s="28">
        <v>30</v>
      </c>
      <c r="L11" s="29" t="s">
        <v>94</v>
      </c>
      <c r="M11" s="27">
        <v>2.7777777777777776E-2</v>
      </c>
      <c r="N11" s="28">
        <v>20</v>
      </c>
      <c r="O11" s="29" t="s">
        <v>94</v>
      </c>
      <c r="P11" s="86">
        <f>A11+(((B11+E11+H11+K11+N11)/R11)/24)+(D11+G11+J11+M11)</f>
        <v>0.98611111111111116</v>
      </c>
      <c r="Q11" s="87"/>
      <c r="R11" s="30">
        <v>10</v>
      </c>
      <c r="S11" s="31" t="s">
        <v>95</v>
      </c>
    </row>
    <row r="12" spans="1:37" x14ac:dyDescent="0.2">
      <c r="B12" s="22"/>
      <c r="C12" s="22"/>
      <c r="D12" s="22"/>
      <c r="E12" s="22"/>
      <c r="F12" s="22"/>
    </row>
    <row r="13" spans="1:37" ht="42" customHeight="1" x14ac:dyDescent="0.2">
      <c r="A13" s="6" t="s">
        <v>96</v>
      </c>
      <c r="B13" s="6" t="s">
        <v>97</v>
      </c>
      <c r="C13" s="103" t="s">
        <v>98</v>
      </c>
      <c r="D13" s="96"/>
      <c r="E13" s="96"/>
      <c r="F13" s="96"/>
      <c r="G13" s="96"/>
      <c r="H13" s="6" t="s">
        <v>99</v>
      </c>
      <c r="I13" s="32" t="s">
        <v>100</v>
      </c>
      <c r="J13" s="32" t="s">
        <v>101</v>
      </c>
      <c r="K13" s="32" t="s">
        <v>102</v>
      </c>
      <c r="L13" s="32" t="s">
        <v>103</v>
      </c>
      <c r="M13" s="32" t="s">
        <v>104</v>
      </c>
      <c r="N13" s="6" t="s">
        <v>105</v>
      </c>
      <c r="O13" s="32" t="s">
        <v>106</v>
      </c>
      <c r="P13" s="32" t="s">
        <v>107</v>
      </c>
      <c r="Q13" s="32" t="s">
        <v>108</v>
      </c>
      <c r="R13" s="32" t="s">
        <v>109</v>
      </c>
      <c r="S13" s="32" t="s">
        <v>110</v>
      </c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104">
        <v>1</v>
      </c>
      <c r="B14" s="105">
        <v>10</v>
      </c>
      <c r="C14" s="107" t="s">
        <v>122</v>
      </c>
      <c r="D14" s="96"/>
      <c r="E14" s="96"/>
      <c r="F14" s="96"/>
      <c r="G14" s="83"/>
      <c r="H14" s="35">
        <v>1</v>
      </c>
      <c r="I14" s="36">
        <f>$A$11</f>
        <v>0.375</v>
      </c>
      <c r="J14" s="36"/>
      <c r="K14" s="36" t="str">
        <f>IF( ISBLANK(J14)," ", (J14-I14) )</f>
        <v xml:space="preserve"> </v>
      </c>
      <c r="L14" s="37" t="str">
        <f>IF(ISERROR(ROUND($B$11/(HOUR(K14)*3600+MINUTE(K14)*60+SECOND(K14))*3600,2))," ", ROUND($B$11/(HOUR(K14)*3600+MINUTE(K14)*60+SECOND(K14))*3600,2))</f>
        <v xml:space="preserve"> </v>
      </c>
      <c r="M14" s="36"/>
      <c r="N14" s="36" t="str">
        <f>IF( ISBLANK(M14)," ", (M14-J14) )</f>
        <v xml:space="preserve"> </v>
      </c>
      <c r="O14" s="36" t="str">
        <f>IF( ISBLANK(M14)," ", (M14-I14) )</f>
        <v xml:space="preserve"> </v>
      </c>
      <c r="P14" s="14" t="str">
        <f>IF(ISERROR(ROUND($B$11/(HOUR(O14)*3600+MINUTE(O14)*60+SECOND(O14))*3600,2))," ", ROUND($B$11/(HOUR(O14)*3600+MINUTE(O14)*60+SECOND(O14))*3600,2))</f>
        <v xml:space="preserve"> </v>
      </c>
      <c r="Q14" s="36" t="str">
        <f>IF( ISTEXT(O14)," ", SUM(O14) )</f>
        <v xml:space="preserve"> </v>
      </c>
      <c r="R14" s="38" t="str">
        <f>IF(ISTEXT(P14)," ",ROUND(SUM($B$11)/(HOUR(Q14)*3600+MINUTE(Q14)*60+SECOND(Q14))*3600,2))</f>
        <v xml:space="preserve"> </v>
      </c>
      <c r="S14" s="88"/>
      <c r="T14" s="91">
        <f>A14</f>
        <v>1</v>
      </c>
      <c r="U14" s="91" t="str">
        <f ca="1">IFERROR(__xludf.DUMMYFUNCTION("INDEX(QUERY('CEN-LIST'!$A$8:$D$1000, ""select C where (A = ""&amp;B14&amp;"")""),1,1)"),"ФКСР ID")</f>
        <v>ФКСР ID</v>
      </c>
      <c r="V14" s="91" t="str">
        <f ca="1">IFERROR(__xludf.DUMMYFUNCTION("INDEX(QUERY('CEN-LIST'!$A$8:$G$1000, ""select G where (A = ""&amp;B14&amp;"")""),1,1)"),"ФКСР ID")</f>
        <v>ФКСР ID</v>
      </c>
      <c r="W14" s="102" t="str">
        <f>R18</f>
        <v xml:space="preserve"> </v>
      </c>
      <c r="X14" s="85" t="str">
        <f>Q18</f>
        <v xml:space="preserve"> 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7" x14ac:dyDescent="0.2">
      <c r="A15" s="89"/>
      <c r="B15" s="89"/>
      <c r="C15" s="77"/>
      <c r="D15" s="77"/>
      <c r="E15" s="77"/>
      <c r="F15" s="77"/>
      <c r="G15" s="98"/>
      <c r="H15" s="35">
        <v>2</v>
      </c>
      <c r="I15" s="36" t="str">
        <f>IF( ISBLANK(M14)," ", (M14+$D$11) )</f>
        <v xml:space="preserve"> </v>
      </c>
      <c r="J15" s="36"/>
      <c r="K15" s="36" t="str">
        <f>IF( ISBLANK(J15)," ", (J15-I15) )</f>
        <v xml:space="preserve"> </v>
      </c>
      <c r="L15" s="37" t="str">
        <f>IF(ISERROR(ROUND($E$11/(HOUR(K15)*3600+MINUTE(K15)*60+SECOND(K15))*3600,2))," ", ROUND($E$11/(HOUR(K15)*3600+MINUTE(K15)*60+SECOND(K15))*3600,2))</f>
        <v xml:space="preserve"> </v>
      </c>
      <c r="M15" s="127"/>
      <c r="N15" s="36" t="str">
        <f>IF( ISBLANK(M15)," ", (M15-J15) )</f>
        <v xml:space="preserve"> </v>
      </c>
      <c r="O15" s="36" t="str">
        <f>IF( ISBLANK(M15)," ", (M15-I15) )</f>
        <v xml:space="preserve"> </v>
      </c>
      <c r="P15" s="14" t="str">
        <f>IF(ISERROR(ROUND($E$11/(HOUR(O15)*3600+MINUTE(O15)*60+SECOND(O15))*3600,2))," ", ROUND($E$11/(HOUR(O15)*3600+MINUTE(O15)*60+SECOND(O15))*3600,2))</f>
        <v xml:space="preserve"> </v>
      </c>
      <c r="Q15" s="36" t="str">
        <f>IF( ISTEXT(O15)," ", SUM(O14:O15) )</f>
        <v xml:space="preserve"> </v>
      </c>
      <c r="R15" s="38" t="str">
        <f>IF(ISTEXT(P15)," ",ROUND(SUM($B$11+$E$11)/(HOUR(Q15)*3600+MINUTE(Q15)*60+SECOND(Q15))*3600,2))</f>
        <v xml:space="preserve"> </v>
      </c>
      <c r="S15" s="89"/>
      <c r="T15" s="77"/>
      <c r="U15" s="77"/>
      <c r="V15" s="77"/>
      <c r="W15" s="77"/>
      <c r="X15" s="77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37" x14ac:dyDescent="0.2">
      <c r="A16" s="89"/>
      <c r="B16" s="89"/>
      <c r="C16" s="77"/>
      <c r="D16" s="77"/>
      <c r="E16" s="77"/>
      <c r="F16" s="77"/>
      <c r="G16" s="98"/>
      <c r="H16" s="35">
        <v>3</v>
      </c>
      <c r="I16" s="36" t="str">
        <f>IF( ISBLANK(M15)," ", (M15+$G$11) )</f>
        <v xml:space="preserve"> </v>
      </c>
      <c r="J16" s="36"/>
      <c r="K16" s="36" t="str">
        <f>IF( ISBLANK(J16)," ", (J16-I16) )</f>
        <v xml:space="preserve"> </v>
      </c>
      <c r="L16" s="37" t="str">
        <f>IF(ISERROR(ROUND($H$11/(HOUR(K16)*3600+MINUTE(K16)*60+SECOND(K16))*3600,2))," ", ROUND($H$11/(HOUR(K16)*3600+MINUTE(K16)*60+SECOND(K16))*3600,2))</f>
        <v xml:space="preserve"> </v>
      </c>
      <c r="M16" s="36"/>
      <c r="N16" s="36" t="str">
        <f>IF( ISBLANK(M16)," ", (M16-J16) )</f>
        <v xml:space="preserve"> </v>
      </c>
      <c r="O16" s="36" t="str">
        <f>IF( ISBLANK(M16)," ", (M16-I16) )</f>
        <v xml:space="preserve"> </v>
      </c>
      <c r="P16" s="14" t="str">
        <f>IF(ISERROR(ROUND($H$11/(HOUR(O16)*3600+MINUTE(O16)*60+SECOND(O16))*3600,2))," ", ROUND($H$11/(HOUR(O16)*3600+MINUTE(O16)*60+SECOND(O16))*3600,2))</f>
        <v xml:space="preserve"> </v>
      </c>
      <c r="Q16" s="36" t="str">
        <f>IF( ISTEXT(O16)," ", SUM(O14:O16) )</f>
        <v xml:space="preserve"> </v>
      </c>
      <c r="R16" s="38" t="str">
        <f>IF(ISTEXT(P16)," ",ROUND(SUM($B$11+$E$11+$H$11)/(HOUR(Q16)*3600+MINUTE(Q16)*60+SECOND(Q16))*3600,2))</f>
        <v xml:space="preserve"> </v>
      </c>
      <c r="S16" s="89"/>
      <c r="T16" s="77"/>
      <c r="U16" s="77"/>
      <c r="V16" s="77"/>
      <c r="W16" s="77"/>
      <c r="X16" s="77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7" x14ac:dyDescent="0.2">
      <c r="A17" s="89"/>
      <c r="B17" s="95" t="s">
        <v>125</v>
      </c>
      <c r="C17" s="96"/>
      <c r="D17" s="96"/>
      <c r="E17" s="96"/>
      <c r="F17" s="96"/>
      <c r="G17" s="83"/>
      <c r="H17" s="35">
        <v>4</v>
      </c>
      <c r="I17" s="36" t="str">
        <f>IF( ISBLANK(M16)," ", (M16+$J$11) )</f>
        <v xml:space="preserve"> </v>
      </c>
      <c r="J17" s="36"/>
      <c r="K17" s="36" t="str">
        <f>IF( ISBLANK(J17)," ", (J17-I17) )</f>
        <v xml:space="preserve"> </v>
      </c>
      <c r="L17" s="37" t="str">
        <f>IF(ISERROR(ROUND($K$11/(HOUR(K17)*3600+MINUTE(K17)*60+SECOND(K17))*3600,2))," ", ROUND($K$11/(HOUR(K17)*3600+MINUTE(K17)*60+SECOND(K17))*3600,2))</f>
        <v xml:space="preserve"> </v>
      </c>
      <c r="M17" s="36"/>
      <c r="N17" s="36" t="str">
        <f>IF( ISBLANK(M17)," ", (M17-J17) )</f>
        <v xml:space="preserve"> </v>
      </c>
      <c r="O17" s="36" t="str">
        <f>IF( ISBLANK(M17)," ", (M17-I17) )</f>
        <v xml:space="preserve"> </v>
      </c>
      <c r="P17" s="14" t="str">
        <f>IF(ISERROR(ROUND($K$11/(HOUR(O17)*3600+MINUTE(O17)*60+SECOND(O17))*3600,2))," ", ROUND($K$11/(HOUR(O17)*3600+MINUTE(O17)*60+SECOND(O17))*3600,2))</f>
        <v xml:space="preserve"> </v>
      </c>
      <c r="Q17" s="36" t="str">
        <f>IF( ISTEXT(O17)," ", SUM(O14:O17) )</f>
        <v xml:space="preserve"> </v>
      </c>
      <c r="R17" s="38" t="str">
        <f>IF(ISTEXT(P17)," ",ROUND(SUM($B$11+$E$11+$H$11+$K$11)/(HOUR(Q17)*3600+MINUTE(Q17)*60+SECOND(Q17))*3600,2))</f>
        <v xml:space="preserve"> </v>
      </c>
      <c r="S17" s="89"/>
      <c r="T17" s="77"/>
      <c r="U17" s="77"/>
      <c r="V17" s="77"/>
      <c r="W17" s="77"/>
      <c r="X17" s="77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1:37" x14ac:dyDescent="0.2">
      <c r="A18" s="89"/>
      <c r="B18" s="97"/>
      <c r="C18" s="77"/>
      <c r="D18" s="77"/>
      <c r="E18" s="77"/>
      <c r="F18" s="77"/>
      <c r="G18" s="98"/>
      <c r="H18" s="42">
        <v>5</v>
      </c>
      <c r="I18" s="36" t="str">
        <f>IF( ISBLANK(M17)," ", (M17+$M$11) )</f>
        <v xml:space="preserve"> </v>
      </c>
      <c r="J18" s="36"/>
      <c r="K18" s="36" t="str">
        <f>IF( ISBLANK(J18)," ", (J18-I18) )</f>
        <v xml:space="preserve"> </v>
      </c>
      <c r="L18" s="37" t="str">
        <f>IF(ISERROR(ROUND($N$11/(HOUR(K18)*3600+MINUTE(K18)*60+SECOND(K18))*3600,2))," ", ROUND($N$11/(HOUR(K18)*3600+MINUTE(K18)*60+SECOND(K18))*3600,2))</f>
        <v xml:space="preserve"> </v>
      </c>
      <c r="M18" s="36"/>
      <c r="N18" s="36" t="str">
        <f>IF( ISBLANK(M18)," ", (M18-J18) )</f>
        <v xml:space="preserve"> </v>
      </c>
      <c r="O18" s="36" t="str">
        <f>IF( ISBLANK(J18)," ", (J18-I18) )</f>
        <v xml:space="preserve"> </v>
      </c>
      <c r="P18" s="14" t="str">
        <f>IF(ISERROR(ROUND($N$11/(HOUR(O18)*3600+MINUTE(O18)*60+SECOND(O18))*3600,2))," ", ROUND($N$11/(HOUR(O18)*3600+MINUTE(O18)*60+SECOND(O18))*3600,2))</f>
        <v xml:space="preserve"> </v>
      </c>
      <c r="Q18" s="53" t="str">
        <f>IF( ISTEXT(O18)," ", SUM(O14:O18) )</f>
        <v xml:space="preserve"> </v>
      </c>
      <c r="R18" s="54" t="str">
        <f>IF(ISTEXT(P18)," ",ROUND(SUM($B$11+$E$11+$H$11+$K$11+$N$11)/(HOUR(Q18)*3600+MINUTE(Q18)*60+SECOND(Q18))*3600,2))</f>
        <v xml:space="preserve"> </v>
      </c>
      <c r="S18" s="90"/>
      <c r="T18" s="77"/>
      <c r="U18" s="77"/>
      <c r="V18" s="77"/>
      <c r="W18" s="77"/>
      <c r="X18" s="77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</row>
    <row r="19" spans="1:37" x14ac:dyDescent="0.2">
      <c r="A19" s="90"/>
      <c r="B19" s="115" t="s">
        <v>27</v>
      </c>
      <c r="C19" s="93"/>
      <c r="D19" s="93"/>
      <c r="E19" s="93"/>
      <c r="F19" s="93"/>
      <c r="G19" s="79"/>
      <c r="H19" s="114" t="s">
        <v>111</v>
      </c>
      <c r="I19" s="93"/>
      <c r="J19" s="48" t="str" cm="1">
        <f t="array" aca="1" ref="J19" ca="1">IF( ISTEXT(Q18),
                IF( ISTEXT(Q17),
                        IF( ISTEXT(Q16),
                                IF( ISTEXT(Q15),
                                        IF( ISTEXT(Q14)," ",
                                                (Q14-INDIRECT("Q14"))
                                        ),
                                        (Q15-INDIRECT("Q15"))
                                ),
                                (Q16-INDIRECT("Q16"))
                        ),
                        (Q17-INDIRECT("Q17"))
                ),
                (Q18-INDIRECT("Q18"))
)</f>
        <v xml:space="preserve"> </v>
      </c>
      <c r="K19" s="55"/>
      <c r="L19" s="92" t="s">
        <v>112</v>
      </c>
      <c r="M19" s="93"/>
      <c r="N19" s="48" t="str">
        <f>IF( ISTEXT(N14)," ", AVERAGE(N14:N18) )</f>
        <v xml:space="preserve"> </v>
      </c>
      <c r="O19" s="55"/>
      <c r="P19" s="92" t="s">
        <v>113</v>
      </c>
      <c r="Q19" s="93"/>
      <c r="R19" s="48" t="str">
        <f>IF( ISTEXT(N14)," ", SUM(N14:N18) )</f>
        <v xml:space="preserve"> </v>
      </c>
      <c r="S19" s="50"/>
      <c r="T19" s="77"/>
      <c r="U19" s="77"/>
      <c r="V19" s="77"/>
      <c r="W19" s="77"/>
      <c r="X19" s="77"/>
    </row>
    <row r="22" spans="1:37" x14ac:dyDescent="0.2">
      <c r="B22" s="62" t="s">
        <v>114</v>
      </c>
    </row>
    <row r="23" spans="1:37" x14ac:dyDescent="0.2">
      <c r="B23" s="20"/>
    </row>
    <row r="24" spans="1:37" x14ac:dyDescent="0.2">
      <c r="B24" s="63" t="s">
        <v>115</v>
      </c>
    </row>
    <row r="25" spans="1:37" x14ac:dyDescent="0.2">
      <c r="B25" s="63"/>
    </row>
    <row r="26" spans="1:37" x14ac:dyDescent="0.2">
      <c r="A26" s="94" t="str">
        <f ca="1">CONCATENATE( "© ", YEAR(NOW()), " Федерация конного спорта России")</f>
        <v>© 2021 Федерация конного спорта России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</sheetData>
  <mergeCells count="29">
    <mergeCell ref="B10:C10"/>
    <mergeCell ref="E10:F10"/>
    <mergeCell ref="R10:S10"/>
    <mergeCell ref="W14:W19"/>
    <mergeCell ref="B19:G19"/>
    <mergeCell ref="H19:I19"/>
    <mergeCell ref="L19:M19"/>
    <mergeCell ref="H10:I10"/>
    <mergeCell ref="K10:L10"/>
    <mergeCell ref="C13:G13"/>
    <mergeCell ref="A14:A19"/>
    <mergeCell ref="B14:B16"/>
    <mergeCell ref="C14:G16"/>
    <mergeCell ref="B17:G18"/>
    <mergeCell ref="A26:V26"/>
    <mergeCell ref="X14:X19"/>
    <mergeCell ref="N10:O10"/>
    <mergeCell ref="P10:Q10"/>
    <mergeCell ref="P11:Q11"/>
    <mergeCell ref="S14:S18"/>
    <mergeCell ref="T14:T19"/>
    <mergeCell ref="U14:U19"/>
    <mergeCell ref="V14:V19"/>
    <mergeCell ref="P19:Q19"/>
    <mergeCell ref="A2:S2"/>
    <mergeCell ref="A4:S4"/>
    <mergeCell ref="A5:Q5"/>
    <mergeCell ref="A6:S6"/>
    <mergeCell ref="A8:S8"/>
  </mergeCells>
  <conditionalFormatting sqref="N14:N17">
    <cfRule type="cellIs" dxfId="11" priority="1" operator="greaterThan">
      <formula>"0:15:01"</formula>
    </cfRule>
  </conditionalFormatting>
  <conditionalFormatting sqref="N18">
    <cfRule type="cellIs" dxfId="10" priority="2" operator="greaterThan">
      <formula>"0:20:01"</formula>
    </cfRule>
  </conditionalFormatting>
  <conditionalFormatting sqref="R18">
    <cfRule type="cellIs" dxfId="9" priority="3" operator="greaterThan">
      <formula>20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E8B2"/>
    <outlinePr summaryBelow="0" summaryRight="0"/>
  </sheetPr>
  <dimension ref="A1:AH25"/>
  <sheetViews>
    <sheetView topLeftCell="A2" workbookViewId="0">
      <selection activeCell="G18" sqref="G18"/>
    </sheetView>
  </sheetViews>
  <sheetFormatPr baseColWidth="10" defaultColWidth="17.33203125" defaultRowHeight="15" customHeight="1" x14ac:dyDescent="0.2"/>
  <cols>
    <col min="1" max="1" width="9.5" customWidth="1"/>
    <col min="2" max="2" width="10.33203125" customWidth="1"/>
    <col min="3" max="3" width="8.5" customWidth="1"/>
    <col min="4" max="4" width="64.6640625" customWidth="1"/>
    <col min="5" max="5" width="9" customWidth="1"/>
    <col min="6" max="6" width="13.1640625" customWidth="1"/>
    <col min="7" max="7" width="13.5" customWidth="1"/>
    <col min="8" max="15" width="12.6640625" customWidth="1"/>
    <col min="16" max="16" width="7.5" customWidth="1"/>
    <col min="17" max="18" width="15" hidden="1" customWidth="1"/>
    <col min="19" max="21" width="0" hidden="1" customWidth="1"/>
  </cols>
  <sheetData>
    <row r="1" spans="1:34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38</v>
      </c>
      <c r="N1" s="18"/>
      <c r="O1" s="18"/>
      <c r="P1" s="18"/>
      <c r="Q1" s="17" t="s">
        <v>39</v>
      </c>
      <c r="R1" s="18" t="s">
        <v>40</v>
      </c>
      <c r="S1" s="18" t="s">
        <v>41</v>
      </c>
      <c r="T1" s="19" t="s">
        <v>42</v>
      </c>
      <c r="U1" s="19" t="s">
        <v>43</v>
      </c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2.25" customHeight="1" x14ac:dyDescent="0.2">
      <c r="A2" s="74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x14ac:dyDescent="0.2">
      <c r="A4" s="75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x14ac:dyDescent="0.2">
      <c r="A6" s="75" t="s">
        <v>82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3" x14ac:dyDescent="0.25">
      <c r="A8" s="81" t="s">
        <v>34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8"/>
      <c r="R8" s="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4" t="s">
        <v>19</v>
      </c>
      <c r="B9" s="22"/>
      <c r="C9" s="22"/>
      <c r="D9" s="22"/>
      <c r="E9" s="22"/>
      <c r="F9" s="22"/>
      <c r="P9" s="5" t="s">
        <v>20</v>
      </c>
    </row>
    <row r="10" spans="1:34" x14ac:dyDescent="0.2">
      <c r="A10" s="24" t="s">
        <v>84</v>
      </c>
      <c r="B10" s="82" t="s">
        <v>85</v>
      </c>
      <c r="C10" s="83"/>
      <c r="D10" s="24" t="s">
        <v>86</v>
      </c>
      <c r="E10" s="82" t="s">
        <v>87</v>
      </c>
      <c r="F10" s="83"/>
      <c r="G10" s="24" t="s">
        <v>86</v>
      </c>
      <c r="H10" s="82" t="s">
        <v>88</v>
      </c>
      <c r="I10" s="83"/>
      <c r="J10" s="24" t="s">
        <v>86</v>
      </c>
      <c r="K10" s="82" t="s">
        <v>89</v>
      </c>
      <c r="L10" s="83"/>
      <c r="M10" s="82" t="s">
        <v>92</v>
      </c>
      <c r="N10" s="83"/>
      <c r="O10" s="84" t="s">
        <v>93</v>
      </c>
      <c r="P10" s="83"/>
      <c r="Q10" s="57"/>
      <c r="R10" s="5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">
      <c r="A11" s="27">
        <v>0.375</v>
      </c>
      <c r="B11" s="28">
        <v>30</v>
      </c>
      <c r="C11" s="29" t="s">
        <v>94</v>
      </c>
      <c r="D11" s="27">
        <v>2.7777777777777776E-2</v>
      </c>
      <c r="E11" s="28">
        <v>20</v>
      </c>
      <c r="F11" s="29" t="s">
        <v>94</v>
      </c>
      <c r="G11" s="27">
        <v>2.7777777777777776E-2</v>
      </c>
      <c r="H11" s="28">
        <v>30</v>
      </c>
      <c r="I11" s="29" t="s">
        <v>94</v>
      </c>
      <c r="J11" s="27">
        <v>2.7777777777777776E-2</v>
      </c>
      <c r="K11" s="28">
        <v>20</v>
      </c>
      <c r="L11" s="29" t="s">
        <v>94</v>
      </c>
      <c r="M11" s="86">
        <f>A11+(((B11+E11+H11+K11)/O11)/24)+(D11+G11+J11)</f>
        <v>0.87500000000000011</v>
      </c>
      <c r="N11" s="87"/>
      <c r="O11" s="30">
        <v>10</v>
      </c>
      <c r="P11" s="31" t="s">
        <v>95</v>
      </c>
      <c r="Q11" s="59"/>
      <c r="R11" s="59"/>
    </row>
    <row r="12" spans="1:34" x14ac:dyDescent="0.2">
      <c r="B12" s="22"/>
      <c r="C12" s="22"/>
      <c r="D12" s="22"/>
      <c r="E12" s="22"/>
      <c r="F12" s="22"/>
      <c r="G12" s="22"/>
      <c r="H12" s="22"/>
    </row>
    <row r="13" spans="1:34" ht="42" customHeight="1" x14ac:dyDescent="0.2">
      <c r="A13" s="6" t="s">
        <v>96</v>
      </c>
      <c r="B13" s="6" t="s">
        <v>97</v>
      </c>
      <c r="C13" s="103" t="s">
        <v>98</v>
      </c>
      <c r="D13" s="96"/>
      <c r="E13" s="6" t="s">
        <v>99</v>
      </c>
      <c r="F13" s="32" t="s">
        <v>100</v>
      </c>
      <c r="G13" s="32" t="s">
        <v>101</v>
      </c>
      <c r="H13" s="32" t="s">
        <v>102</v>
      </c>
      <c r="I13" s="32" t="s">
        <v>103</v>
      </c>
      <c r="J13" s="32" t="s">
        <v>104</v>
      </c>
      <c r="K13" s="6" t="s">
        <v>105</v>
      </c>
      <c r="L13" s="32" t="s">
        <v>106</v>
      </c>
      <c r="M13" s="32" t="s">
        <v>107</v>
      </c>
      <c r="N13" s="32" t="s">
        <v>108</v>
      </c>
      <c r="O13" s="32" t="s">
        <v>109</v>
      </c>
      <c r="P13" s="32" t="s">
        <v>110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x14ac:dyDescent="0.2">
      <c r="A14" s="104">
        <v>1</v>
      </c>
      <c r="B14" s="105">
        <v>10</v>
      </c>
      <c r="C14" s="107" t="s">
        <v>122</v>
      </c>
      <c r="D14" s="83"/>
      <c r="E14" s="35">
        <v>1</v>
      </c>
      <c r="F14" s="36">
        <f>$A$11</f>
        <v>0.375</v>
      </c>
      <c r="G14" s="36"/>
      <c r="H14" s="36" t="str">
        <f>IF( ISBLANK(G14)," ", (G14-F14) )</f>
        <v xml:space="preserve"> </v>
      </c>
      <c r="I14" s="37" t="str">
        <f>IF(ISERROR(ROUND($B$11/(HOUR(H14)*3600+MINUTE(H14)*60+SECOND(H14))*3600,2))," ", ROUND($B$11/(HOUR(H14)*3600+MINUTE(H14)*60+SECOND(H14))*3600,2))</f>
        <v xml:space="preserve"> </v>
      </c>
      <c r="J14" s="36"/>
      <c r="K14" s="36" t="str">
        <f>IF( ISBLANK(J14)," ", (J14-G14) )</f>
        <v xml:space="preserve"> </v>
      </c>
      <c r="L14" s="36" t="str">
        <f>IF( ISBLANK(J14)," ", (J14-F14) )</f>
        <v xml:space="preserve"> </v>
      </c>
      <c r="M14" s="14" t="str">
        <f>IF(ISERROR(ROUND($B$11/(HOUR(L14)*3600+MINUTE(L14)*60+SECOND(L14))*3600,2))," ", ROUND($B$11/(HOUR(L14)*3600+MINUTE(L14)*60+SECOND(L14))*3600,2))</f>
        <v xml:space="preserve"> </v>
      </c>
      <c r="N14" s="36" t="str">
        <f>IF( ISTEXT(L14)," ", SUM(L14) )</f>
        <v xml:space="preserve"> </v>
      </c>
      <c r="O14" s="38" t="str">
        <f>IF(ISTEXT(M14)," ",ROUND(SUM($B$11)/(HOUR(N14)*3600+MINUTE(N14)*60+SECOND(N14))*3600,2))</f>
        <v xml:space="preserve"> </v>
      </c>
      <c r="P14" s="88"/>
      <c r="Q14" s="91">
        <f>A14</f>
        <v>1</v>
      </c>
      <c r="R14" s="91" t="str">
        <f ca="1">IFERROR(__xludf.DUMMYFUNCTION("INDEX(QUERY('CEN-LIST'!$A$8:$D$1000, ""select C where (A = ""&amp;B14&amp;"")""),1,1)"),"ФКСР ID")</f>
        <v>ФКСР ID</v>
      </c>
      <c r="S14" s="91" t="str">
        <f ca="1">IFERROR(__xludf.DUMMYFUNCTION("INDEX(QUERY('CEN-LIST'!$A$8:$G$1000, ""select G where (A = ""&amp;B14&amp;"")""),1,1)"),"ФКСР ID")</f>
        <v>ФКСР ID</v>
      </c>
      <c r="T14" s="102" t="str">
        <f>O17</f>
        <v xml:space="preserve"> </v>
      </c>
      <c r="U14" s="85" t="str">
        <f>N17</f>
        <v xml:space="preserve"> 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x14ac:dyDescent="0.2">
      <c r="A15" s="89"/>
      <c r="B15" s="89"/>
      <c r="C15" s="77"/>
      <c r="D15" s="98"/>
      <c r="E15" s="35">
        <v>2</v>
      </c>
      <c r="F15" s="36" t="str">
        <f>IF( ISBLANK(J14)," ", (J14+$D$11) )</f>
        <v xml:space="preserve"> </v>
      </c>
      <c r="G15" s="36"/>
      <c r="H15" s="36" t="str">
        <f>IF( ISBLANK(G15)," ", (G15-F15) )</f>
        <v xml:space="preserve"> </v>
      </c>
      <c r="I15" s="37" t="str">
        <f>IF(ISERROR(ROUND($E$11/(HOUR(H15)*3600+MINUTE(H15)*60+SECOND(H15))*3600,2))," ", ROUND($E$11/(HOUR(H15)*3600+MINUTE(H15)*60+SECOND(H15))*3600,2))</f>
        <v xml:space="preserve"> </v>
      </c>
      <c r="J15" s="36"/>
      <c r="K15" s="36" t="str">
        <f>IF( ISBLANK(J15)," ", (J15-G15) )</f>
        <v xml:space="preserve"> </v>
      </c>
      <c r="L15" s="36" t="str">
        <f>IF( ISBLANK(J15)," ", (J15-F15) )</f>
        <v xml:space="preserve"> </v>
      </c>
      <c r="M15" s="14" t="str">
        <f>IF(ISERROR(ROUND($E$11/(HOUR(L15)*3600+MINUTE(L15)*60+SECOND(L15))*3600,2))," ", ROUND($E$11/(HOUR(L15)*3600+MINUTE(L15)*60+SECOND(L15))*3600,2))</f>
        <v xml:space="preserve"> </v>
      </c>
      <c r="N15" s="36" t="str">
        <f>IF( ISTEXT(L15)," ", SUM(L14:L15) )</f>
        <v xml:space="preserve"> </v>
      </c>
      <c r="O15" s="38" t="str">
        <f>IF(ISTEXT(M15)," ",ROUND(SUM($B$11+$E$11)/(HOUR(N15)*3600+MINUTE(N15)*60+SECOND(N15))*3600,2))</f>
        <v xml:space="preserve"> </v>
      </c>
      <c r="P15" s="89"/>
      <c r="Q15" s="77"/>
      <c r="R15" s="77"/>
      <c r="S15" s="77"/>
      <c r="T15" s="77"/>
      <c r="U15" s="7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x14ac:dyDescent="0.2">
      <c r="A16" s="89"/>
      <c r="B16" s="95" t="s">
        <v>125</v>
      </c>
      <c r="C16" s="96"/>
      <c r="D16" s="83"/>
      <c r="E16" s="35">
        <v>3</v>
      </c>
      <c r="F16" s="36" t="str">
        <f>IF( ISBLANK(J15)," ", (J15+$G$11) )</f>
        <v xml:space="preserve"> </v>
      </c>
      <c r="G16" s="36"/>
      <c r="H16" s="36" t="str">
        <f>IF( ISBLANK(G16)," ", (G16-F16) )</f>
        <v xml:space="preserve"> </v>
      </c>
      <c r="I16" s="37" t="str">
        <f>IF(ISERROR(ROUND($H$11/(HOUR(H16)*3600+MINUTE(H16)*60+SECOND(H16))*3600,2))," ", ROUND($H$11/(HOUR(H16)*3600+MINUTE(H16)*60+SECOND(H16))*3600,2))</f>
        <v xml:space="preserve"> </v>
      </c>
      <c r="J16" s="36"/>
      <c r="K16" s="36" t="str">
        <f>IF( ISBLANK(J16)," ", (J16-G16) )</f>
        <v xml:space="preserve"> </v>
      </c>
      <c r="L16" s="36" t="str">
        <f>IF( ISBLANK(J16)," ", (J16-F16) )</f>
        <v xml:space="preserve"> </v>
      </c>
      <c r="M16" s="14" t="str">
        <f>IF(ISERROR(ROUND($H$11/(HOUR(L16)*3600+MINUTE(L16)*60+SECOND(L16))*3600,2))," ", ROUND($H$11/(HOUR(L16)*3600+MINUTE(L16)*60+SECOND(L16))*3600,2))</f>
        <v xml:space="preserve"> </v>
      </c>
      <c r="N16" s="36" t="str">
        <f>IF( ISTEXT(L16)," ", SUM(L14:L16) )</f>
        <v xml:space="preserve"> </v>
      </c>
      <c r="O16" s="38" t="str">
        <f>IF(ISTEXT(M16)," ",ROUND(SUM($B$11+$E$11+$H$11+$K$11)/(HOUR(N16)*3600+MINUTE(N16)*60+SECOND(N16))*3600,2))</f>
        <v xml:space="preserve"> </v>
      </c>
      <c r="P16" s="89"/>
      <c r="Q16" s="77"/>
      <c r="R16" s="77"/>
      <c r="S16" s="77"/>
      <c r="T16" s="77"/>
      <c r="U16" s="77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x14ac:dyDescent="0.2">
      <c r="A17" s="89"/>
      <c r="B17" s="97"/>
      <c r="C17" s="77"/>
      <c r="D17" s="98"/>
      <c r="E17" s="42">
        <v>4</v>
      </c>
      <c r="F17" s="36" t="str">
        <f>IF( ISBLANK(J16)," ", (J16+$J$11) )</f>
        <v xml:space="preserve"> </v>
      </c>
      <c r="G17" s="36"/>
      <c r="H17" s="36" t="str">
        <f>IF( ISBLANK(G17)," ", (G17-F17) )</f>
        <v xml:space="preserve"> </v>
      </c>
      <c r="I17" s="37" t="str">
        <f>IF(ISERROR(ROUND($K$11/(HOUR(H17)*3600+MINUTE(H17)*60+SECOND(H17))*3600,2))," ", ROUND($K$11/(HOUR(H17)*3600+MINUTE(H17)*60+SECOND(H17))*3600,2))</f>
        <v xml:space="preserve"> </v>
      </c>
      <c r="J17" s="36"/>
      <c r="K17" s="36" t="str">
        <f>IF( ISBLANK(J17)," ", (J17-G17) )</f>
        <v xml:space="preserve"> </v>
      </c>
      <c r="L17" s="36" t="str">
        <f>IF( ISBLANK(G17)," ", (G17-F17) )</f>
        <v xml:space="preserve"> </v>
      </c>
      <c r="M17" s="14" t="str">
        <f>IF(ISERROR(ROUND($K$11/(HOUR(L17)*3600+MINUTE(L17)*60+SECOND(L17))*3600,2))," ", ROUND($K$11/(HOUR(L17)*3600+MINUTE(L17)*60+SECOND(L17))*3600,2))</f>
        <v xml:space="preserve"> </v>
      </c>
      <c r="N17" s="53" t="str">
        <f>IF( ISTEXT(L17)," ", SUM(L14:L17) )</f>
        <v xml:space="preserve"> </v>
      </c>
      <c r="O17" s="54" t="str">
        <f>IF(ISTEXT(M17)," ",ROUND(SUM($B$11+$E$11+$H$11+$K$11)/(HOUR(N17)*3600+MINUTE(N17)*60+SECOND(N17))*3600,2))</f>
        <v xml:space="preserve"> </v>
      </c>
      <c r="P17" s="90"/>
      <c r="Q17" s="77"/>
      <c r="R17" s="77"/>
      <c r="S17" s="77"/>
      <c r="T17" s="77"/>
      <c r="U17" s="77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x14ac:dyDescent="0.2">
      <c r="A18" s="90"/>
      <c r="B18" s="115" t="s">
        <v>27</v>
      </c>
      <c r="C18" s="93"/>
      <c r="D18" s="79"/>
      <c r="E18" s="114" t="s">
        <v>111</v>
      </c>
      <c r="F18" s="93"/>
      <c r="G18" s="48" t="str" cm="1">
        <f t="array" aca="1" ref="G18" ca="1">IF( ISTEXT(N17),
                IF( ISTEXT(N16),
                                IF( ISTEXT(N15),
                                        IF( ISTEXT(N14)," ",
                                                (N14-INDIRECT("N14"))
                                        ),
                                        (N15-INDIRECT("N15"))
                        ),
                        (N16-INDIRECT("N16"))
                ),
                (N17-INDIRECT("N17"))
)</f>
        <v xml:space="preserve"> </v>
      </c>
      <c r="H18" s="55"/>
      <c r="I18" s="92" t="s">
        <v>112</v>
      </c>
      <c r="J18" s="93"/>
      <c r="K18" s="48" t="str">
        <f>IF( ISTEXT(K14)," ", AVERAGE(K14:K17) )</f>
        <v xml:space="preserve"> </v>
      </c>
      <c r="L18" s="55"/>
      <c r="M18" s="92" t="s">
        <v>113</v>
      </c>
      <c r="N18" s="93"/>
      <c r="O18" s="48" t="str">
        <f>IF( ISTEXT(K14)," ", SUM(K14:K17) )</f>
        <v xml:space="preserve"> </v>
      </c>
      <c r="P18" s="56"/>
      <c r="Q18" s="77"/>
      <c r="R18" s="77"/>
      <c r="S18" s="77"/>
      <c r="T18" s="77"/>
      <c r="U18" s="77"/>
    </row>
    <row r="21" spans="1:34" x14ac:dyDescent="0.2">
      <c r="B21" s="62" t="s">
        <v>114</v>
      </c>
    </row>
    <row r="22" spans="1:34" x14ac:dyDescent="0.2">
      <c r="B22" s="20"/>
    </row>
    <row r="23" spans="1:34" x14ac:dyDescent="0.2">
      <c r="B23" s="63" t="s">
        <v>115</v>
      </c>
    </row>
    <row r="25" spans="1:34" x14ac:dyDescent="0.2">
      <c r="A25" s="94" t="str">
        <f ca="1">CONCATENATE( "© ", YEAR(NOW()), " Федерация конного спорта России")</f>
        <v>© 2021 Федерация конного спорта России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72"/>
      <c r="R25" s="72"/>
      <c r="S25" s="72"/>
      <c r="T25" s="72"/>
      <c r="U25" s="72"/>
      <c r="V25" s="72"/>
    </row>
  </sheetData>
  <mergeCells count="28">
    <mergeCell ref="A25:P25"/>
    <mergeCell ref="H10:I10"/>
    <mergeCell ref="K10:L10"/>
    <mergeCell ref="C13:D13"/>
    <mergeCell ref="A14:A18"/>
    <mergeCell ref="B14:B15"/>
    <mergeCell ref="C14:D15"/>
    <mergeCell ref="B16:D17"/>
    <mergeCell ref="I18:J18"/>
    <mergeCell ref="B10:C10"/>
    <mergeCell ref="E10:F10"/>
    <mergeCell ref="B18:D18"/>
    <mergeCell ref="E18:F18"/>
    <mergeCell ref="T14:T18"/>
    <mergeCell ref="U14:U18"/>
    <mergeCell ref="M10:N10"/>
    <mergeCell ref="O10:P10"/>
    <mergeCell ref="M11:N11"/>
    <mergeCell ref="P14:P17"/>
    <mergeCell ref="Q14:Q18"/>
    <mergeCell ref="R14:R18"/>
    <mergeCell ref="S14:S18"/>
    <mergeCell ref="M18:N18"/>
    <mergeCell ref="A2:P2"/>
    <mergeCell ref="A4:P4"/>
    <mergeCell ref="A5:P5"/>
    <mergeCell ref="A6:P6"/>
    <mergeCell ref="A8:P8"/>
  </mergeCells>
  <conditionalFormatting sqref="K14:K16">
    <cfRule type="cellIs" dxfId="8" priority="1" operator="greaterThan">
      <formula>"0:15:01"</formula>
    </cfRule>
  </conditionalFormatting>
  <conditionalFormatting sqref="K17">
    <cfRule type="cellIs" dxfId="7" priority="2" operator="greaterThan">
      <formula>"0:20:01"</formula>
    </cfRule>
  </conditionalFormatting>
  <conditionalFormatting sqref="O17">
    <cfRule type="cellIs" dxfId="6" priority="3" operator="greaterThan">
      <formula>20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E8B2"/>
    <outlinePr summaryBelow="0" summaryRight="0"/>
  </sheetPr>
  <dimension ref="A1:AH25"/>
  <sheetViews>
    <sheetView topLeftCell="A8" workbookViewId="0">
      <selection activeCell="G17" sqref="G17"/>
    </sheetView>
  </sheetViews>
  <sheetFormatPr baseColWidth="10" defaultColWidth="17.33203125" defaultRowHeight="15" customHeight="1" x14ac:dyDescent="0.2"/>
  <cols>
    <col min="1" max="1" width="10.1640625" customWidth="1"/>
    <col min="2" max="2" width="9.5" customWidth="1"/>
    <col min="3" max="3" width="9.1640625" customWidth="1"/>
    <col min="4" max="4" width="69.33203125" customWidth="1"/>
    <col min="5" max="5" width="8.6640625" customWidth="1"/>
    <col min="6" max="6" width="12.6640625" customWidth="1"/>
    <col min="7" max="7" width="13.1640625" customWidth="1"/>
    <col min="8" max="15" width="12.6640625" customWidth="1"/>
    <col min="16" max="16" width="8.33203125" customWidth="1"/>
    <col min="17" max="18" width="14.6640625" hidden="1" customWidth="1"/>
    <col min="19" max="21" width="0" hidden="1" customWidth="1"/>
  </cols>
  <sheetData>
    <row r="1" spans="1:34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38</v>
      </c>
      <c r="N1" s="18"/>
      <c r="O1" s="18"/>
      <c r="P1" s="18"/>
      <c r="Q1" s="17" t="s">
        <v>39</v>
      </c>
      <c r="R1" s="18" t="s">
        <v>40</v>
      </c>
      <c r="S1" s="18" t="s">
        <v>41</v>
      </c>
      <c r="T1" s="19" t="s">
        <v>42</v>
      </c>
      <c r="U1" s="19" t="s">
        <v>43</v>
      </c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2.25" customHeight="1" x14ac:dyDescent="0.2">
      <c r="A2" s="74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x14ac:dyDescent="0.2">
      <c r="A4" s="75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x14ac:dyDescent="0.2">
      <c r="A6" s="75" t="s">
        <v>82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3" x14ac:dyDescent="0.25">
      <c r="A8" s="81" t="s">
        <v>36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8"/>
      <c r="R8" s="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4" t="s">
        <v>19</v>
      </c>
      <c r="B9" s="22"/>
      <c r="C9" s="22"/>
      <c r="D9" s="22"/>
      <c r="E9" s="22"/>
      <c r="F9" s="22"/>
      <c r="P9" s="5" t="s">
        <v>20</v>
      </c>
    </row>
    <row r="10" spans="1:34" x14ac:dyDescent="0.2">
      <c r="A10" s="24" t="s">
        <v>84</v>
      </c>
      <c r="B10" s="82" t="s">
        <v>85</v>
      </c>
      <c r="C10" s="83"/>
      <c r="D10" s="24" t="s">
        <v>86</v>
      </c>
      <c r="E10" s="82" t="s">
        <v>87</v>
      </c>
      <c r="F10" s="83"/>
      <c r="G10" s="84" t="s">
        <v>86</v>
      </c>
      <c r="H10" s="96"/>
      <c r="I10" s="83"/>
      <c r="J10" s="82" t="s">
        <v>88</v>
      </c>
      <c r="K10" s="83"/>
      <c r="L10" s="82" t="s">
        <v>92</v>
      </c>
      <c r="M10" s="96"/>
      <c r="N10" s="83"/>
      <c r="O10" s="84" t="s">
        <v>93</v>
      </c>
      <c r="P10" s="83"/>
      <c r="Q10" s="57"/>
      <c r="R10" s="5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">
      <c r="A11" s="27">
        <v>0.375</v>
      </c>
      <c r="B11" s="28">
        <v>30</v>
      </c>
      <c r="C11" s="29" t="s">
        <v>94</v>
      </c>
      <c r="D11" s="27">
        <v>2.7777777777777776E-2</v>
      </c>
      <c r="E11" s="28">
        <v>30</v>
      </c>
      <c r="F11" s="29" t="s">
        <v>94</v>
      </c>
      <c r="G11" s="112">
        <v>2.7777777777777776E-2</v>
      </c>
      <c r="H11" s="87"/>
      <c r="I11" s="101"/>
      <c r="J11" s="28">
        <v>20</v>
      </c>
      <c r="K11" s="29" t="s">
        <v>94</v>
      </c>
      <c r="L11" s="86">
        <f>A11+(((B11+E11+J11)/O11)/24)+(D11+G11)</f>
        <v>0.76388888888888884</v>
      </c>
      <c r="M11" s="87"/>
      <c r="N11" s="87"/>
      <c r="O11" s="30">
        <v>10</v>
      </c>
      <c r="P11" s="31" t="s">
        <v>95</v>
      </c>
      <c r="Q11" s="59"/>
      <c r="R11" s="59"/>
    </row>
    <row r="12" spans="1:34" x14ac:dyDescent="0.2">
      <c r="B12" s="22"/>
      <c r="C12" s="22"/>
      <c r="D12" s="22"/>
      <c r="E12" s="22"/>
      <c r="F12" s="22"/>
      <c r="G12" s="22"/>
      <c r="H12" s="22"/>
    </row>
    <row r="13" spans="1:34" ht="42" customHeight="1" x14ac:dyDescent="0.2">
      <c r="A13" s="6" t="s">
        <v>96</v>
      </c>
      <c r="B13" s="6" t="s">
        <v>97</v>
      </c>
      <c r="C13" s="103" t="s">
        <v>98</v>
      </c>
      <c r="D13" s="96"/>
      <c r="E13" s="6" t="s">
        <v>99</v>
      </c>
      <c r="F13" s="32" t="s">
        <v>100</v>
      </c>
      <c r="G13" s="32" t="s">
        <v>101</v>
      </c>
      <c r="H13" s="32" t="s">
        <v>102</v>
      </c>
      <c r="I13" s="32" t="s">
        <v>103</v>
      </c>
      <c r="J13" s="32" t="s">
        <v>104</v>
      </c>
      <c r="K13" s="6" t="s">
        <v>105</v>
      </c>
      <c r="L13" s="32" t="s">
        <v>106</v>
      </c>
      <c r="M13" s="32" t="s">
        <v>107</v>
      </c>
      <c r="N13" s="32" t="s">
        <v>108</v>
      </c>
      <c r="O13" s="32" t="s">
        <v>109</v>
      </c>
      <c r="P13" s="32" t="s">
        <v>110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x14ac:dyDescent="0.2">
      <c r="A14" s="104">
        <v>1</v>
      </c>
      <c r="B14" s="105">
        <v>10</v>
      </c>
      <c r="C14" s="107" t="s">
        <v>122</v>
      </c>
      <c r="D14" s="83"/>
      <c r="E14" s="35">
        <v>1</v>
      </c>
      <c r="F14" s="36">
        <f>$A$11</f>
        <v>0.375</v>
      </c>
      <c r="G14" s="36"/>
      <c r="H14" s="36" t="str">
        <f>IF( ISBLANK(G14)," ", (G14-F14) )</f>
        <v xml:space="preserve"> </v>
      </c>
      <c r="I14" s="37" t="str">
        <f>IF(ISERROR(ROUND($B$11/(HOUR(H14)*3600+MINUTE(H14)*60+SECOND(H14))*3600,2))," ", ROUND($B$11/(HOUR(H14)*3600+MINUTE(H14)*60+SECOND(H14))*3600,2))</f>
        <v xml:space="preserve"> </v>
      </c>
      <c r="J14" s="36"/>
      <c r="K14" s="36" t="str">
        <f>IF( ISBLANK(J14)," ", (J14-G14) )</f>
        <v xml:space="preserve"> </v>
      </c>
      <c r="L14" s="36" t="str">
        <f>IF( ISBLANK(J14)," ", (J14-F14) )</f>
        <v xml:space="preserve"> </v>
      </c>
      <c r="M14" s="14" t="str">
        <f>IF(ISERROR(ROUND($B$11/(HOUR(L14)*3600+MINUTE(L14)*60+SECOND(L14))*3600,2))," ", ROUND($B$11/(HOUR(L14)*3600+MINUTE(L14)*60+SECOND(L14))*3600,2))</f>
        <v xml:space="preserve"> </v>
      </c>
      <c r="N14" s="36" t="str">
        <f>IF( ISTEXT(L14)," ", SUM(L14) )</f>
        <v xml:space="preserve"> </v>
      </c>
      <c r="O14" s="38" t="str">
        <f>IF(ISTEXT(M14)," ",ROUND(SUM($B$11)/(HOUR(N14)*3600+MINUTE(N14)*60+SECOND(N14))*3600,2))</f>
        <v xml:space="preserve"> </v>
      </c>
      <c r="P14" s="88"/>
      <c r="Q14" s="91">
        <f>A14</f>
        <v>1</v>
      </c>
      <c r="R14" s="91" t="str">
        <f ca="1">IFERROR(__xludf.DUMMYFUNCTION("INDEX(QUERY('CEN-LIST'!$A$8:$D$1000, ""select C where (A = ""&amp;B14&amp;"")""),1,1)"),"ФКСР ID")</f>
        <v>ФКСР ID</v>
      </c>
      <c r="S14" s="91" t="str">
        <f ca="1">IFERROR(__xludf.DUMMYFUNCTION("INDEX(QUERY('CEN-LIST'!$A$8:$G$1000, ""select G where (A = ""&amp;B14&amp;"")""),1,1)"),"ФКСР ID")</f>
        <v>ФКСР ID</v>
      </c>
      <c r="T14" s="102" t="str">
        <f>O16</f>
        <v xml:space="preserve"> </v>
      </c>
      <c r="U14" s="85" t="str">
        <f>N16</f>
        <v xml:space="preserve"> 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x14ac:dyDescent="0.2">
      <c r="A15" s="89"/>
      <c r="B15" s="89"/>
      <c r="C15" s="77"/>
      <c r="D15" s="98"/>
      <c r="E15" s="35">
        <v>2</v>
      </c>
      <c r="F15" s="36" t="str">
        <f>IF( ISBLANK(J14)," ", (J14+$D$11) )</f>
        <v xml:space="preserve"> </v>
      </c>
      <c r="G15" s="36"/>
      <c r="H15" s="36" t="str">
        <f>IF( ISBLANK(G15)," ", (G15-F15) )</f>
        <v xml:space="preserve"> </v>
      </c>
      <c r="I15" s="37" t="str">
        <f>IF(ISERROR(ROUND($E$11/(HOUR(H15)*3600+MINUTE(H15)*60+SECOND(H15))*3600,2))," ", ROUND($E$11/(HOUR(H15)*3600+MINUTE(H15)*60+SECOND(H15))*3600,2))</f>
        <v xml:space="preserve"> </v>
      </c>
      <c r="J15" s="36"/>
      <c r="K15" s="36" t="str">
        <f>IF( ISBLANK(J15)," ", (J15-G15) )</f>
        <v xml:space="preserve"> </v>
      </c>
      <c r="L15" s="36" t="str">
        <f>IF( ISBLANK(J15)," ", (J15-F15) )</f>
        <v xml:space="preserve"> </v>
      </c>
      <c r="M15" s="14" t="str">
        <f>IF(ISERROR(ROUND($E$11/(HOUR(L15)*3600+MINUTE(L15)*60+SECOND(L15))*3600,2))," ", ROUND($E$11/(HOUR(L15)*3600+MINUTE(L15)*60+SECOND(L15))*3600,2))</f>
        <v xml:space="preserve"> </v>
      </c>
      <c r="N15" s="36" t="str">
        <f>IF( ISTEXT(L15)," ", SUM(L14:L15) )</f>
        <v xml:space="preserve"> </v>
      </c>
      <c r="O15" s="38" t="str">
        <f>IF(ISTEXT(M15)," ",ROUND(SUM($B$11+$E$11)/(HOUR(N15)*3600+MINUTE(N15)*60+SECOND(N15))*3600,2))</f>
        <v xml:space="preserve"> </v>
      </c>
      <c r="P15" s="89"/>
      <c r="Q15" s="77"/>
      <c r="R15" s="77"/>
      <c r="S15" s="77"/>
      <c r="T15" s="77"/>
      <c r="U15" s="7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x14ac:dyDescent="0.2">
      <c r="A16" s="89"/>
      <c r="B16" s="95" t="s">
        <v>125</v>
      </c>
      <c r="C16" s="96"/>
      <c r="D16" s="83"/>
      <c r="E16" s="42">
        <v>3</v>
      </c>
      <c r="F16" s="36" t="str">
        <f>IF( ISBLANK(J15)," ", (J15+$G$11) )</f>
        <v xml:space="preserve"> </v>
      </c>
      <c r="G16" s="36"/>
      <c r="H16" s="36" t="str">
        <f>IF( ISBLANK(G16)," ", (G16-F16) )</f>
        <v xml:space="preserve"> </v>
      </c>
      <c r="I16" s="37" t="str">
        <f>IF(ISERROR(ROUND($J$11/(HOUR(H16)*3600+MINUTE(H16)*60+SECOND(H16))*3600,2))," ", ROUND($J$11/(HOUR(H16)*3600+MINUTE(H16)*60+SECOND(H16))*3600,2))</f>
        <v xml:space="preserve"> </v>
      </c>
      <c r="J16" s="36"/>
      <c r="K16" s="36" t="str">
        <f>IF( ISBLANK(J16)," ", (J16-G16) )</f>
        <v xml:space="preserve"> </v>
      </c>
      <c r="L16" s="36" t="str">
        <f>IF( ISBLANK(G16)," ", (G16-F16) )</f>
        <v xml:space="preserve"> </v>
      </c>
      <c r="M16" s="14" t="str">
        <f>IF(ISERROR(ROUND($J$11/(HOUR(L16)*3600+MINUTE(L16)*60+SECOND(L16))*3600,2))," ", ROUND($J$11/(HOUR(L16)*3600+MINUTE(L16)*60+SECOND(L16))*3600,2))</f>
        <v xml:space="preserve"> </v>
      </c>
      <c r="N16" s="53" t="str">
        <f>IF( ISTEXT(L16)," ", SUM(L14:L16) )</f>
        <v xml:space="preserve"> </v>
      </c>
      <c r="O16" s="54" t="str">
        <f>IF(ISTEXT(M16)," ",ROUND(SUM($B$11+$E$11+$J$11)/(HOUR(N16)*3600+MINUTE(N16)*60+SECOND(N16))*3600,2))</f>
        <v xml:space="preserve"> </v>
      </c>
      <c r="P16" s="90"/>
      <c r="Q16" s="77"/>
      <c r="R16" s="77"/>
      <c r="S16" s="77"/>
      <c r="T16" s="77"/>
      <c r="U16" s="77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x14ac:dyDescent="0.2">
      <c r="A17" s="90"/>
      <c r="B17" s="115" t="s">
        <v>27</v>
      </c>
      <c r="C17" s="93"/>
      <c r="D17" s="79"/>
      <c r="E17" s="114" t="s">
        <v>111</v>
      </c>
      <c r="F17" s="93"/>
      <c r="G17" s="48" t="str" cm="1">
        <f t="array" aca="1" ref="G17" ca="1">IF( ISTEXT(N16),
        IF( ISTEXT(N15),
                IF( ISTEXT(N14)," ",
                        (N14-INDIRECT("N14"))
                ),
                (N15-INDIRECT("N15"))
        ),
        (N16-INDIRECT("N16"))
)</f>
        <v xml:space="preserve"> </v>
      </c>
      <c r="H17" s="55"/>
      <c r="I17" s="92" t="s">
        <v>112</v>
      </c>
      <c r="J17" s="93"/>
      <c r="K17" s="48" t="str">
        <f>IF( ISTEXT(K14)," ", AVERAGE(K14:K16) )</f>
        <v xml:space="preserve"> </v>
      </c>
      <c r="L17" s="55"/>
      <c r="M17" s="92" t="s">
        <v>113</v>
      </c>
      <c r="N17" s="93"/>
      <c r="O17" s="48" t="str">
        <f>IF( ISTEXT(K14)," ", SUM(K14:K16) )</f>
        <v xml:space="preserve"> </v>
      </c>
      <c r="P17" s="56"/>
      <c r="Q17" s="77"/>
      <c r="R17" s="77"/>
      <c r="S17" s="77"/>
      <c r="T17" s="77"/>
      <c r="U17" s="77"/>
    </row>
    <row r="20" spans="1:34" x14ac:dyDescent="0.2">
      <c r="B20" s="62" t="s">
        <v>114</v>
      </c>
    </row>
    <row r="21" spans="1:34" x14ac:dyDescent="0.2">
      <c r="A21" s="20"/>
      <c r="B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x14ac:dyDescent="0.2">
      <c r="A22" s="20"/>
      <c r="B22" s="63" t="s">
        <v>115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5" spans="1:34" x14ac:dyDescent="0.2">
      <c r="A25" s="94" t="str">
        <f ca="1">CONCATENATE( "© ", YEAR(NOW()), " Федерация конного спорта России")</f>
        <v>© 2021 Федерация конного спорта России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</sheetData>
  <mergeCells count="29">
    <mergeCell ref="G10:I10"/>
    <mergeCell ref="J10:K10"/>
    <mergeCell ref="G11:I11"/>
    <mergeCell ref="C13:D13"/>
    <mergeCell ref="A14:A17"/>
    <mergeCell ref="B14:B15"/>
    <mergeCell ref="C14:D15"/>
    <mergeCell ref="I17:J17"/>
    <mergeCell ref="A25:P25"/>
    <mergeCell ref="B10:C10"/>
    <mergeCell ref="E10:F10"/>
    <mergeCell ref="T14:T17"/>
    <mergeCell ref="U14:U17"/>
    <mergeCell ref="L10:N10"/>
    <mergeCell ref="O10:P10"/>
    <mergeCell ref="L11:N11"/>
    <mergeCell ref="P14:P16"/>
    <mergeCell ref="Q14:Q17"/>
    <mergeCell ref="R14:R17"/>
    <mergeCell ref="S14:S17"/>
    <mergeCell ref="M17:N17"/>
    <mergeCell ref="B16:D16"/>
    <mergeCell ref="B17:D17"/>
    <mergeCell ref="E17:F17"/>
    <mergeCell ref="A2:P2"/>
    <mergeCell ref="A4:P4"/>
    <mergeCell ref="A5:P5"/>
    <mergeCell ref="A6:P6"/>
    <mergeCell ref="A8:P8"/>
  </mergeCells>
  <conditionalFormatting sqref="K14:K16">
    <cfRule type="cellIs" dxfId="5" priority="1" operator="greaterThan">
      <formula>"0:20:01"</formula>
    </cfRule>
  </conditionalFormatting>
  <conditionalFormatting sqref="O16">
    <cfRule type="cellIs" dxfId="4" priority="2" operator="greaterThan">
      <formula>20</formula>
    </cfRule>
  </conditionalFormatting>
  <conditionalFormatting sqref="I14:I16">
    <cfRule type="cellIs" dxfId="3" priority="3" operator="greaterThan">
      <formula>16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E8B2"/>
    <outlinePr summaryBelow="0" summaryRight="0"/>
  </sheetPr>
  <dimension ref="A1:AH25"/>
  <sheetViews>
    <sheetView topLeftCell="A2" workbookViewId="0">
      <selection activeCell="G14" sqref="G14"/>
    </sheetView>
  </sheetViews>
  <sheetFormatPr baseColWidth="10" defaultColWidth="17.33203125" defaultRowHeight="15" customHeight="1" x14ac:dyDescent="0.2"/>
  <cols>
    <col min="1" max="1" width="8.5" customWidth="1"/>
    <col min="2" max="2" width="10" customWidth="1"/>
    <col min="3" max="4" width="37.5" customWidth="1"/>
    <col min="5" max="5" width="8.1640625" customWidth="1"/>
    <col min="6" max="15" width="12.6640625" customWidth="1"/>
    <col min="16" max="16" width="9" customWidth="1"/>
    <col min="17" max="21" width="12.6640625" hidden="1" customWidth="1"/>
  </cols>
  <sheetData>
    <row r="1" spans="1:34" ht="13.5" hidden="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38</v>
      </c>
      <c r="N1" s="18"/>
      <c r="O1" s="18"/>
      <c r="P1" s="18"/>
      <c r="Q1" s="64" t="s">
        <v>39</v>
      </c>
      <c r="R1" s="18" t="s">
        <v>40</v>
      </c>
      <c r="S1" s="18" t="s">
        <v>41</v>
      </c>
      <c r="T1" s="19" t="s">
        <v>42</v>
      </c>
      <c r="U1" s="19" t="s">
        <v>43</v>
      </c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2.25" customHeight="1" x14ac:dyDescent="0.2">
      <c r="A2" s="74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x14ac:dyDescent="0.2">
      <c r="A4" s="75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x14ac:dyDescent="0.2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x14ac:dyDescent="0.2">
      <c r="A6" s="75" t="s">
        <v>82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3" x14ac:dyDescent="0.25">
      <c r="A8" s="81" t="s">
        <v>37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4" x14ac:dyDescent="0.2">
      <c r="A9" s="4" t="s">
        <v>19</v>
      </c>
      <c r="B9" s="22"/>
      <c r="C9" s="22"/>
      <c r="D9" s="22"/>
      <c r="E9" s="22"/>
      <c r="F9" s="22"/>
      <c r="P9" s="5" t="s">
        <v>20</v>
      </c>
    </row>
    <row r="10" spans="1:34" x14ac:dyDescent="0.2">
      <c r="A10" s="84" t="s">
        <v>84</v>
      </c>
      <c r="B10" s="83"/>
      <c r="C10" s="82" t="s">
        <v>85</v>
      </c>
      <c r="D10" s="83"/>
      <c r="E10" s="84" t="s">
        <v>86</v>
      </c>
      <c r="F10" s="96"/>
      <c r="G10" s="83"/>
      <c r="H10" s="82" t="s">
        <v>87</v>
      </c>
      <c r="I10" s="96"/>
      <c r="J10" s="96"/>
      <c r="K10" s="83"/>
      <c r="L10" s="82" t="s">
        <v>92</v>
      </c>
      <c r="M10" s="96"/>
      <c r="N10" s="83"/>
      <c r="O10" s="84" t="s">
        <v>93</v>
      </c>
      <c r="P10" s="83"/>
      <c r="Q10" s="57"/>
      <c r="R10" s="57"/>
      <c r="S10" s="57"/>
      <c r="T10" s="57"/>
      <c r="U10" s="57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">
      <c r="A11" s="112">
        <v>0.375</v>
      </c>
      <c r="B11" s="101"/>
      <c r="C11" s="28">
        <v>20</v>
      </c>
      <c r="D11" s="29" t="s">
        <v>94</v>
      </c>
      <c r="E11" s="112">
        <v>2.7777777777777776E-2</v>
      </c>
      <c r="F11" s="87"/>
      <c r="G11" s="101"/>
      <c r="H11" s="118">
        <v>20</v>
      </c>
      <c r="I11" s="87"/>
      <c r="J11" s="119" t="s">
        <v>94</v>
      </c>
      <c r="K11" s="101"/>
      <c r="L11" s="86">
        <f>A11+(((C11+H11)/O11)/24)+(E11)</f>
        <v>0.56944444444444442</v>
      </c>
      <c r="M11" s="87"/>
      <c r="N11" s="87"/>
      <c r="O11" s="30">
        <v>10</v>
      </c>
      <c r="P11" s="31" t="s">
        <v>95</v>
      </c>
      <c r="Q11" s="59"/>
      <c r="R11" s="59"/>
      <c r="S11" s="59"/>
      <c r="T11" s="59"/>
      <c r="U11" s="59"/>
    </row>
    <row r="12" spans="1:34" x14ac:dyDescent="0.2">
      <c r="B12" s="22"/>
      <c r="C12" s="22"/>
      <c r="D12" s="22"/>
      <c r="E12" s="22"/>
      <c r="F12" s="22"/>
      <c r="G12" s="22"/>
      <c r="H12" s="22"/>
    </row>
    <row r="13" spans="1:34" ht="42" customHeight="1" x14ac:dyDescent="0.2">
      <c r="A13" s="6" t="s">
        <v>96</v>
      </c>
      <c r="B13" s="6" t="s">
        <v>97</v>
      </c>
      <c r="C13" s="103" t="s">
        <v>98</v>
      </c>
      <c r="D13" s="96"/>
      <c r="E13" s="6" t="s">
        <v>99</v>
      </c>
      <c r="F13" s="32" t="s">
        <v>100</v>
      </c>
      <c r="G13" s="32" t="s">
        <v>101</v>
      </c>
      <c r="H13" s="32" t="s">
        <v>102</v>
      </c>
      <c r="I13" s="32" t="s">
        <v>103</v>
      </c>
      <c r="J13" s="32" t="s">
        <v>104</v>
      </c>
      <c r="K13" s="6" t="s">
        <v>105</v>
      </c>
      <c r="L13" s="32" t="s">
        <v>106</v>
      </c>
      <c r="M13" s="32" t="s">
        <v>107</v>
      </c>
      <c r="N13" s="32" t="s">
        <v>108</v>
      </c>
      <c r="O13" s="32" t="s">
        <v>109</v>
      </c>
      <c r="P13" s="32" t="s">
        <v>110</v>
      </c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ht="31.5" customHeight="1" x14ac:dyDescent="0.2">
      <c r="A14" s="104">
        <v>1</v>
      </c>
      <c r="B14" s="34">
        <v>10</v>
      </c>
      <c r="C14" s="107" t="s">
        <v>122</v>
      </c>
      <c r="D14" s="83"/>
      <c r="E14" s="35">
        <v>1</v>
      </c>
      <c r="F14" s="36">
        <f>$A$11</f>
        <v>0.375</v>
      </c>
      <c r="G14" s="36"/>
      <c r="H14" s="36" t="str">
        <f>IF( ISBLANK(G14)," ", (G14-F14) )</f>
        <v xml:space="preserve"> </v>
      </c>
      <c r="I14" s="37" t="str">
        <f>IF(ISERROR(ROUND($C$11/(HOUR(H14)*3600+MINUTE(H14)*60+SECOND(H14))*3600,2))," ", ROUND($C$11/(HOUR(H14)*3600+MINUTE(H14)*60+SECOND(H14))*3600,2))</f>
        <v xml:space="preserve"> </v>
      </c>
      <c r="J14" s="36"/>
      <c r="K14" s="36" t="str">
        <f>IF( ISBLANK(J14)," ", (J14-G14) )</f>
        <v xml:space="preserve"> </v>
      </c>
      <c r="L14" s="36" t="str">
        <f>IF( ISBLANK(J14)," ", (J14-F14) )</f>
        <v xml:space="preserve"> </v>
      </c>
      <c r="M14" s="14" t="str">
        <f>IF(ISERROR(ROUND($C$11/(HOUR(L14)*3600+MINUTE(L14)*60+SECOND(L14))*3600,2))," ", ROUND($C$11/(HOUR(L14)*3600+MINUTE(L14)*60+SECOND(L14))*3600,2))</f>
        <v xml:space="preserve"> </v>
      </c>
      <c r="N14" s="36" t="str">
        <f>IF( ISTEXT(L14)," ", SUM(L14) )</f>
        <v xml:space="preserve"> </v>
      </c>
      <c r="O14" s="38" t="str">
        <f>IF(ISTEXT(M14)," ",ROUND(SUM($C$11)/(HOUR(N14)*3600+MINUTE(N14)*60+SECOND(N14))*3600,2))</f>
        <v xml:space="preserve"> </v>
      </c>
      <c r="P14" s="116"/>
      <c r="Q14" s="117">
        <f>A14</f>
        <v>1</v>
      </c>
      <c r="R14" s="102" t="str">
        <f ca="1">IFERROR(__xludf.DUMMYFUNCTION("INDEX(QUERY('CEN-LIST'!$A$8:$D$1000, ""select C where (A = ""&amp;B14&amp;"")""),1,1)"),"ФКСР ID")</f>
        <v>ФКСР ID</v>
      </c>
      <c r="S14" s="102" t="str">
        <f ca="1">IFERROR(__xludf.DUMMYFUNCTION("INDEX(QUERY('CEN-LIST'!$A$8:$G$1000, ""select G where (A = ""&amp;B14&amp;"")""),1,1)"),"ФКСР ID")</f>
        <v>ФКСР ID</v>
      </c>
      <c r="T14" s="102" t="str">
        <f>O15</f>
        <v xml:space="preserve"> </v>
      </c>
      <c r="U14" s="85" t="str">
        <f>N15</f>
        <v xml:space="preserve"> 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31.5" customHeight="1" x14ac:dyDescent="0.2">
      <c r="A15" s="89"/>
      <c r="B15" s="95" t="s">
        <v>125</v>
      </c>
      <c r="C15" s="96"/>
      <c r="D15" s="83"/>
      <c r="E15" s="42">
        <v>2</v>
      </c>
      <c r="F15" s="36" t="str">
        <f>IF( ISBLANK(J14)," ", (J14+$E$11) )</f>
        <v xml:space="preserve"> </v>
      </c>
      <c r="G15" s="36"/>
      <c r="H15" s="36" t="str">
        <f>IF( ISBLANK(G15)," ", (G15-F15) )</f>
        <v xml:space="preserve"> </v>
      </c>
      <c r="I15" s="37" t="str">
        <f>IF(ISERROR(ROUND($H$11/(HOUR(H15)*3600+MINUTE(H15)*60+SECOND(H15))*3600,2))," ", ROUND($H$11/(HOUR(H15)*3600+MINUTE(H15)*60+SECOND(H15))*3600,2))</f>
        <v xml:space="preserve"> </v>
      </c>
      <c r="J15" s="36"/>
      <c r="K15" s="36" t="str">
        <f>IF( ISBLANK(J15)," ", (J15-G15) )</f>
        <v xml:space="preserve"> </v>
      </c>
      <c r="L15" s="36" t="str">
        <f>IF( ISBLANK(G15)," ", (G15-F15) )</f>
        <v xml:space="preserve"> </v>
      </c>
      <c r="M15" s="14" t="str">
        <f>IF(ISERROR(ROUND($H$11/(HOUR(L15)*3600+MINUTE(L15)*60+SECOND(L15))*3600,2))," ", ROUND($H$11/(HOUR(L15)*3600+MINUTE(L15)*60+SECOND(L15))*3600,2))</f>
        <v xml:space="preserve"> </v>
      </c>
      <c r="N15" s="53" t="str">
        <f>IF( ISTEXT(L15)," ", SUM(L14:L15) )</f>
        <v xml:space="preserve"> </v>
      </c>
      <c r="O15" s="54" t="str">
        <f>IF(ISTEXT(M15)," ",ROUND(SUM($C$11+$H$11)/(HOUR(N15)*3600+MINUTE(N15)*60+SECOND(N15))*3600,2))</f>
        <v xml:space="preserve"> </v>
      </c>
      <c r="P15" s="90"/>
      <c r="Q15" s="77"/>
      <c r="R15" s="77"/>
      <c r="S15" s="77"/>
      <c r="T15" s="77"/>
      <c r="U15" s="7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x14ac:dyDescent="0.2">
      <c r="A16" s="90"/>
      <c r="B16" s="115" t="s">
        <v>27</v>
      </c>
      <c r="C16" s="93"/>
      <c r="D16" s="79"/>
      <c r="E16" s="114" t="s">
        <v>111</v>
      </c>
      <c r="F16" s="93"/>
      <c r="G16" s="48" t="str" cm="1">
        <f t="array" aca="1" ref="G16" ca="1">IF( ISTEXT(N15),
                IF( ISTEXT(N14)," ",
                        (N14-INDIRECT("N14"))
                ),
                (N15-INDIRECT("N15"))
)</f>
        <v xml:space="preserve"> </v>
      </c>
      <c r="H16" s="55"/>
      <c r="I16" s="92" t="s">
        <v>112</v>
      </c>
      <c r="J16" s="93"/>
      <c r="K16" s="48" t="str">
        <f>IF( ISTEXT(K14)," ", AVERAGE(K14:K15) )</f>
        <v xml:space="preserve"> </v>
      </c>
      <c r="L16" s="55"/>
      <c r="M16" s="92" t="s">
        <v>113</v>
      </c>
      <c r="N16" s="93"/>
      <c r="O16" s="48" t="str">
        <f>IF( ISTEXT(K14)," ", SUM(K14:K15) )</f>
        <v xml:space="preserve"> </v>
      </c>
      <c r="P16" s="56"/>
      <c r="Q16" s="77"/>
      <c r="R16" s="77"/>
      <c r="S16" s="77"/>
      <c r="T16" s="77"/>
      <c r="U16" s="77"/>
      <c r="V16" s="62"/>
    </row>
    <row r="19" spans="1:21" x14ac:dyDescent="0.2">
      <c r="B19" s="62" t="s">
        <v>114</v>
      </c>
    </row>
    <row r="20" spans="1:21" x14ac:dyDescent="0.2">
      <c r="B20" s="20"/>
    </row>
    <row r="21" spans="1:21" x14ac:dyDescent="0.2">
      <c r="B21" s="63" t="s">
        <v>115</v>
      </c>
    </row>
    <row r="25" spans="1:21" x14ac:dyDescent="0.2">
      <c r="A25" s="94" t="str">
        <f ca="1">CONCATENATE( "© ", YEAR(NOW()), " Федерация конного спорта России")</f>
        <v>© 2021 Федерация конного спорта России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52"/>
      <c r="R25" s="52"/>
      <c r="S25" s="52"/>
      <c r="T25" s="52"/>
      <c r="U25" s="52"/>
    </row>
  </sheetData>
  <mergeCells count="31">
    <mergeCell ref="A25:P25"/>
    <mergeCell ref="E10:G10"/>
    <mergeCell ref="H10:K10"/>
    <mergeCell ref="A11:B11"/>
    <mergeCell ref="E11:G11"/>
    <mergeCell ref="H11:I11"/>
    <mergeCell ref="J11:K11"/>
    <mergeCell ref="A14:A16"/>
    <mergeCell ref="A10:B10"/>
    <mergeCell ref="C10:D10"/>
    <mergeCell ref="C13:D13"/>
    <mergeCell ref="C14:D14"/>
    <mergeCell ref="B15:D15"/>
    <mergeCell ref="B16:D16"/>
    <mergeCell ref="E16:F16"/>
    <mergeCell ref="I16:J16"/>
    <mergeCell ref="U14:U16"/>
    <mergeCell ref="L10:N10"/>
    <mergeCell ref="O10:P10"/>
    <mergeCell ref="L11:N11"/>
    <mergeCell ref="P14:P15"/>
    <mergeCell ref="Q14:Q16"/>
    <mergeCell ref="R14:R16"/>
    <mergeCell ref="S14:S16"/>
    <mergeCell ref="M16:N16"/>
    <mergeCell ref="T14:T16"/>
    <mergeCell ref="A2:P2"/>
    <mergeCell ref="A4:P4"/>
    <mergeCell ref="A5:P5"/>
    <mergeCell ref="A6:P6"/>
    <mergeCell ref="A8:P8"/>
  </mergeCells>
  <conditionalFormatting sqref="K14:K15">
    <cfRule type="cellIs" dxfId="2" priority="2" operator="greaterThan">
      <formula>"0:20:01"</formula>
    </cfRule>
  </conditionalFormatting>
  <conditionalFormatting sqref="I14:I15">
    <cfRule type="cellIs" dxfId="1" priority="3" operator="greaterThan">
      <formula>16</formula>
    </cfRule>
  </conditionalFormatting>
  <conditionalFormatting sqref="O15">
    <cfRule type="cellIs" dxfId="0" priority="1" operator="greaterThan">
      <formula>20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CEI-LIST</vt:lpstr>
      <vt:lpstr>CEN-LIST</vt:lpstr>
      <vt:lpstr>CEI - 6 LOOPS</vt:lpstr>
      <vt:lpstr>CEI - 5 LOOPS</vt:lpstr>
      <vt:lpstr>CEI - 4 LOOPS</vt:lpstr>
      <vt:lpstr>CEI - 3 LOOPS</vt:lpstr>
      <vt:lpstr>CEN - 6 ЭТАПОВ</vt:lpstr>
      <vt:lpstr>CEN - 5 ЭТАПОВ</vt:lpstr>
      <vt:lpstr>CEN - 4 ЭТАПА</vt:lpstr>
      <vt:lpstr>CEN - 3 ЭТАПА</vt:lpstr>
      <vt:lpstr>CEN - 2 ЭТАПА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2021-01-22T21:22:30Z</dcterms:modified>
</cp:coreProperties>
</file>